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\Documents\Dewlish Parish Council\"/>
    </mc:Choice>
  </mc:AlternateContent>
  <xr:revisionPtr revIDLastSave="0" documentId="13_ncr:1_{01809123-0918-4018-A937-CE5F1116D17F}" xr6:coauthVersionLast="47" xr6:coauthVersionMax="47" xr10:uidLastSave="{00000000-0000-0000-0000-000000000000}"/>
  <bookViews>
    <workbookView xWindow="-120" yWindow="-120" windowWidth="20730" windowHeight="11160" activeTab="4" xr2:uid="{19E5861D-2E56-4573-BAD2-386BDD891A89}"/>
  </bookViews>
  <sheets>
    <sheet name="Financial Statement" sheetId="3" r:id="rId1"/>
    <sheet name="Income" sheetId="1" r:id="rId2"/>
    <sheet name="Expenditure" sheetId="2" r:id="rId3"/>
    <sheet name="Budget Monitoring" sheetId="4" r:id="rId4"/>
    <sheet name="Reconciliation of accounts" sheetId="5" r:id="rId5"/>
    <sheet name="Payments list" sheetId="6" r:id="rId6"/>
    <sheet name="VAT Reconciliation" sheetId="7" r:id="rId7"/>
    <sheet name="VAT breakdown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O7" i="2"/>
  <c r="E18" i="3" l="1"/>
  <c r="E14" i="3"/>
  <c r="E17" i="3"/>
  <c r="F20" i="5"/>
  <c r="F29" i="5"/>
  <c r="F35" i="2"/>
  <c r="F36" i="2"/>
  <c r="F33" i="2" l="1"/>
  <c r="F34" i="2"/>
  <c r="G44" i="4" l="1"/>
  <c r="F30" i="2" l="1"/>
  <c r="F31" i="2"/>
  <c r="F32" i="2"/>
  <c r="F27" i="2"/>
  <c r="F25" i="2"/>
  <c r="E14" i="6" l="1"/>
  <c r="U38" i="2"/>
  <c r="D28" i="4" s="1"/>
  <c r="E28" i="4" s="1"/>
  <c r="E33" i="3" l="1"/>
  <c r="E20" i="3" l="1"/>
  <c r="E6" i="3"/>
  <c r="D11" i="4"/>
  <c r="W11" i="2"/>
  <c r="B43" i="4" l="1"/>
  <c r="V38" i="2" l="1"/>
  <c r="D27" i="4" s="1"/>
  <c r="W38" i="2"/>
  <c r="D31" i="4" s="1"/>
  <c r="E31" i="4" l="1"/>
  <c r="B45" i="4"/>
  <c r="E21" i="3"/>
  <c r="E8" i="8"/>
  <c r="F21" i="2" l="1"/>
  <c r="F22" i="2"/>
  <c r="F23" i="2"/>
  <c r="F24" i="2"/>
  <c r="F26" i="2"/>
  <c r="F28" i="2"/>
  <c r="F29" i="2"/>
  <c r="A31" i="5" l="1"/>
  <c r="F16" i="5"/>
  <c r="G36" i="4" s="1"/>
  <c r="C33" i="4"/>
  <c r="B33" i="4"/>
  <c r="E29" i="4"/>
  <c r="D26" i="4"/>
  <c r="E26" i="4" s="1"/>
  <c r="C12" i="4"/>
  <c r="E11" i="4"/>
  <c r="E10" i="4"/>
  <c r="T38" i="2"/>
  <c r="S38" i="2"/>
  <c r="R38" i="2"/>
  <c r="Q38" i="2"/>
  <c r="P38" i="2"/>
  <c r="O38" i="2"/>
  <c r="N38" i="2"/>
  <c r="M38" i="2"/>
  <c r="L38" i="2"/>
  <c r="D23" i="4" s="1"/>
  <c r="E23" i="4" s="1"/>
  <c r="K38" i="2"/>
  <c r="J38" i="2"/>
  <c r="I38" i="2"/>
  <c r="E10" i="3" s="1"/>
  <c r="H38" i="2"/>
  <c r="E9" i="3" s="1"/>
  <c r="G38" i="2"/>
  <c r="E23" i="3" s="1"/>
  <c r="F37" i="2"/>
  <c r="F20" i="2"/>
  <c r="F19" i="2"/>
  <c r="F18" i="2"/>
  <c r="F17" i="2"/>
  <c r="F15" i="2"/>
  <c r="F14" i="2"/>
  <c r="F13" i="2"/>
  <c r="F12" i="2"/>
  <c r="F11" i="2"/>
  <c r="F10" i="2"/>
  <c r="F9" i="2"/>
  <c r="F8" i="2"/>
  <c r="F7" i="2"/>
  <c r="F6" i="2"/>
  <c r="K17" i="1"/>
  <c r="J17" i="1"/>
  <c r="I17" i="1"/>
  <c r="H17" i="1"/>
  <c r="G17" i="1"/>
  <c r="F17" i="1"/>
  <c r="E17" i="1"/>
  <c r="C9" i="7" s="1"/>
  <c r="D16" i="1"/>
  <c r="D15" i="1"/>
  <c r="D14" i="1"/>
  <c r="D13" i="1"/>
  <c r="D12" i="1"/>
  <c r="D11" i="1"/>
  <c r="D10" i="1"/>
  <c r="D9" i="1"/>
  <c r="D8" i="1"/>
  <c r="D7" i="1"/>
  <c r="D6" i="1"/>
  <c r="E31" i="3" l="1"/>
  <c r="F34" i="3" s="1"/>
  <c r="E11" i="3"/>
  <c r="D9" i="4"/>
  <c r="E4" i="3"/>
  <c r="E12" i="3"/>
  <c r="D18" i="4"/>
  <c r="E18" i="4" s="1"/>
  <c r="D24" i="4"/>
  <c r="E24" i="4" s="1"/>
  <c r="E15" i="3"/>
  <c r="D21" i="4"/>
  <c r="E21" i="4" s="1"/>
  <c r="D30" i="4"/>
  <c r="E30" i="4" s="1"/>
  <c r="E19" i="3"/>
  <c r="D25" i="4"/>
  <c r="E25" i="4" s="1"/>
  <c r="E16" i="3"/>
  <c r="D8" i="4"/>
  <c r="E8" i="4" s="1"/>
  <c r="E5" i="3"/>
  <c r="D22" i="4"/>
  <c r="E22" i="4" s="1"/>
  <c r="C47" i="4"/>
  <c r="G47" i="4" s="1"/>
  <c r="G52" i="4" s="1"/>
  <c r="C7" i="7"/>
  <c r="C13" i="7" s="1"/>
  <c r="D32" i="4"/>
  <c r="E32" i="4" s="1"/>
  <c r="D16" i="4"/>
  <c r="E16" i="4" s="1"/>
  <c r="D17" i="4"/>
  <c r="E17" i="4" s="1"/>
  <c r="D20" i="4"/>
  <c r="E20" i="4" s="1"/>
  <c r="D19" i="4"/>
  <c r="E19" i="4" s="1"/>
  <c r="P40" i="2"/>
  <c r="E13" i="3" s="1"/>
  <c r="F39" i="2"/>
  <c r="D18" i="1"/>
  <c r="D17" i="1"/>
  <c r="E9" i="4"/>
  <c r="F31" i="5"/>
  <c r="F16" i="2"/>
  <c r="F38" i="2" s="1"/>
  <c r="F7" i="5" l="1"/>
  <c r="D12" i="4"/>
  <c r="B38" i="4" s="1"/>
  <c r="C39" i="4" s="1"/>
  <c r="E12" i="4"/>
  <c r="F7" i="3"/>
  <c r="F27" i="3" s="1"/>
  <c r="F24" i="3"/>
  <c r="F8" i="5"/>
  <c r="E27" i="4"/>
  <c r="E33" i="4" s="1"/>
  <c r="D33" i="4"/>
  <c r="F41" i="2"/>
  <c r="G40" i="2"/>
  <c r="F10" i="5" l="1"/>
  <c r="F33" i="5" s="1"/>
  <c r="F12" i="4"/>
  <c r="F28" i="3"/>
  <c r="F29" i="3" s="1"/>
  <c r="F36" i="3" s="1"/>
  <c r="G25" i="3"/>
  <c r="B48" i="4"/>
  <c r="C50" i="4" s="1"/>
  <c r="C52" i="4" s="1"/>
  <c r="G54" i="4" s="1"/>
  <c r="F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</author>
  </authors>
  <commentList>
    <comment ref="F7" authorId="0" shapeId="0" xr:uid="{0D6F4C77-4C11-4B77-86E4-57EF92C06A37}">
      <text>
        <r>
          <rPr>
            <b/>
            <sz val="9"/>
            <color indexed="81"/>
            <rFont val="Tahoma"/>
            <charset val="1"/>
          </rPr>
          <t>amand:</t>
        </r>
        <r>
          <rPr>
            <sz val="9"/>
            <color indexed="81"/>
            <rFont val="Tahoma"/>
            <charset val="1"/>
          </rPr>
          <t xml:space="preserve">
Includes the Hampshire Flag cost as requested by internal auditor
</t>
        </r>
      </text>
    </comment>
  </commentList>
</comments>
</file>

<file path=xl/sharedStrings.xml><?xml version="1.0" encoding="utf-8"?>
<sst xmlns="http://schemas.openxmlformats.org/spreadsheetml/2006/main" count="349" uniqueCount="234">
  <si>
    <t>Date</t>
  </si>
  <si>
    <t>Description</t>
  </si>
  <si>
    <t>Folio</t>
  </si>
  <si>
    <t>Total</t>
  </si>
  <si>
    <t>VAT</t>
  </si>
  <si>
    <t>Grants</t>
  </si>
  <si>
    <t>CIL</t>
  </si>
  <si>
    <t>Donations</t>
  </si>
  <si>
    <t>Misc Income</t>
  </si>
  <si>
    <t>Precept</t>
  </si>
  <si>
    <t>Interest</t>
  </si>
  <si>
    <t>Payee</t>
  </si>
  <si>
    <t>Cheque No</t>
  </si>
  <si>
    <t>Wages</t>
  </si>
  <si>
    <t>Mileage</t>
  </si>
  <si>
    <t>Training</t>
  </si>
  <si>
    <t>Venue hire</t>
  </si>
  <si>
    <t>Insurance</t>
  </si>
  <si>
    <t>Stationery</t>
  </si>
  <si>
    <t>Postage</t>
  </si>
  <si>
    <t>Computer</t>
  </si>
  <si>
    <t>Telephones</t>
  </si>
  <si>
    <t>S137</t>
  </si>
  <si>
    <t>Subs</t>
  </si>
  <si>
    <t>Audit</t>
  </si>
  <si>
    <t>Check</t>
  </si>
  <si>
    <t>VAT request not received</t>
  </si>
  <si>
    <t>VAT received</t>
  </si>
  <si>
    <t>Receipts:</t>
  </si>
  <si>
    <t>Interest from accounts</t>
  </si>
  <si>
    <t>VAT recovered</t>
  </si>
  <si>
    <t xml:space="preserve"> </t>
  </si>
  <si>
    <t>Less Payments:</t>
  </si>
  <si>
    <t>Clerk's wages</t>
  </si>
  <si>
    <t>Insurance &amp; Subscriptions</t>
  </si>
  <si>
    <t>Office costs</t>
  </si>
  <si>
    <t>Audit fee</t>
  </si>
  <si>
    <t>Recoverable VAT</t>
  </si>
  <si>
    <t>Balance for the current year</t>
  </si>
  <si>
    <t>Plus Income for the year</t>
  </si>
  <si>
    <t>Less Expenses for the year</t>
  </si>
  <si>
    <t>Reserves c/fwd</t>
  </si>
  <si>
    <t>Monies held in bank</t>
  </si>
  <si>
    <t>Plus income not yet cleared</t>
  </si>
  <si>
    <t>Less cheques not yet cleared</t>
  </si>
  <si>
    <t>Difference</t>
  </si>
  <si>
    <t>Dewlish Parish Council</t>
  </si>
  <si>
    <t>Grass Cutting</t>
  </si>
  <si>
    <t>A Crocker</t>
  </si>
  <si>
    <t>HMRC</t>
  </si>
  <si>
    <t>Actual</t>
  </si>
  <si>
    <t>Balance</t>
  </si>
  <si>
    <t>Receipts</t>
  </si>
  <si>
    <t>Income</t>
  </si>
  <si>
    <t>Account Interest</t>
  </si>
  <si>
    <t>Misc income</t>
  </si>
  <si>
    <t>VAT refunded</t>
  </si>
  <si>
    <t>Total receipts</t>
  </si>
  <si>
    <t>Payments</t>
  </si>
  <si>
    <t>General</t>
  </si>
  <si>
    <t>DAPTC Subs. + other subs</t>
  </si>
  <si>
    <t>Wages - Clerk</t>
  </si>
  <si>
    <t>Computer/web site/internet</t>
  </si>
  <si>
    <t>Election costs</t>
  </si>
  <si>
    <t>Total payments</t>
  </si>
  <si>
    <t>Add:</t>
  </si>
  <si>
    <t>Income not cleared</t>
  </si>
  <si>
    <t>Less:</t>
  </si>
  <si>
    <t>Cheques not cleared</t>
  </si>
  <si>
    <t>Earmarked funds</t>
  </si>
  <si>
    <t>Expenses for current year to date</t>
  </si>
  <si>
    <t>Balance avaliable not yet commited</t>
  </si>
  <si>
    <t>Clerk Expenses - mileage</t>
  </si>
  <si>
    <t>Audit fees</t>
  </si>
  <si>
    <t>Grass cutting</t>
  </si>
  <si>
    <t>Statement of Accounts</t>
  </si>
  <si>
    <t>Balance b/fwd</t>
  </si>
  <si>
    <t>Income year to date</t>
  </si>
  <si>
    <t>Expenditure to date</t>
  </si>
  <si>
    <t>Funded by:</t>
  </si>
  <si>
    <t>Deposit account</t>
  </si>
  <si>
    <t>00260298</t>
  </si>
  <si>
    <t>Current account</t>
  </si>
  <si>
    <t>Uncleared Income</t>
  </si>
  <si>
    <t>Less</t>
  </si>
  <si>
    <t>Uncleared cheques</t>
  </si>
  <si>
    <t>01230392</t>
  </si>
  <si>
    <t>Earmarked Reserves</t>
  </si>
  <si>
    <t>Chq No.</t>
  </si>
  <si>
    <t>Comments</t>
  </si>
  <si>
    <t>£</t>
  </si>
  <si>
    <t>Total amount requested from Precept</t>
  </si>
  <si>
    <t>Unclaimed VAT b/fwd</t>
  </si>
  <si>
    <t>VAT for current year</t>
  </si>
  <si>
    <t>VAT recovered during the year</t>
  </si>
  <si>
    <t>VAT claimed, not yet received</t>
  </si>
  <si>
    <t>Unrecovered VAT c/fwd</t>
  </si>
  <si>
    <t>VAT Invoice Details</t>
  </si>
  <si>
    <t>Date of Invoice</t>
  </si>
  <si>
    <t>Suppliers VAT</t>
  </si>
  <si>
    <t>To whom addressed</t>
  </si>
  <si>
    <t>VAT Paid</t>
  </si>
  <si>
    <t>Total requested</t>
  </si>
  <si>
    <t>Equipment purchases</t>
  </si>
  <si>
    <t>2020/21 Budget</t>
  </si>
  <si>
    <t>Telephone box maintenance</t>
  </si>
  <si>
    <t>General asset maintenance</t>
  </si>
  <si>
    <t>Came &amp; Co</t>
  </si>
  <si>
    <t>General Reserve</t>
  </si>
  <si>
    <t>Defib Maintenance</t>
  </si>
  <si>
    <t>General Asset Maintenance</t>
  </si>
  <si>
    <t>Defibrillator maintenance</t>
  </si>
  <si>
    <t>Income for the year 1st April 2021 to 31st March 2022</t>
  </si>
  <si>
    <t>Financial Statement as at 31.03.22</t>
  </si>
  <si>
    <t>26.04.21</t>
  </si>
  <si>
    <t>Insurance renewal to 05.06.22</t>
  </si>
  <si>
    <t>01/21</t>
  </si>
  <si>
    <t>Contingencies</t>
  </si>
  <si>
    <t>Balance b/fwd from 31.03.21</t>
  </si>
  <si>
    <t>April &amp; May wages + expenses</t>
  </si>
  <si>
    <t>02/21</t>
  </si>
  <si>
    <t>PAYE April &amp; May</t>
  </si>
  <si>
    <t>03/21</t>
  </si>
  <si>
    <t>VAT Reconciliation for the year ended 31st March 2022</t>
  </si>
  <si>
    <t>Year ending March 2022</t>
  </si>
  <si>
    <t>From 31.03.21</t>
  </si>
  <si>
    <t>06.05.21</t>
  </si>
  <si>
    <t>Hampshire Flag Co</t>
  </si>
  <si>
    <t>Dorset flag</t>
  </si>
  <si>
    <t>04/21</t>
  </si>
  <si>
    <t>10.05.21</t>
  </si>
  <si>
    <t>Bank interest - 01230392</t>
  </si>
  <si>
    <t>30.04.21</t>
  </si>
  <si>
    <t>50% precept</t>
  </si>
  <si>
    <t>12.07.21</t>
  </si>
  <si>
    <t>A D Barnett</t>
  </si>
  <si>
    <t>Dog signs x 10</t>
  </si>
  <si>
    <t>05/21</t>
  </si>
  <si>
    <t>21.07.21</t>
  </si>
  <si>
    <t>Material for Pound Lane Green upgrade</t>
  </si>
  <si>
    <t>06/21</t>
  </si>
  <si>
    <t>C Uden</t>
  </si>
  <si>
    <t>June &amp; July wages + expenses</t>
  </si>
  <si>
    <t>07/21</t>
  </si>
  <si>
    <t>PAYE June &amp; July</t>
  </si>
  <si>
    <t>08/21</t>
  </si>
  <si>
    <t>DAPTC</t>
  </si>
  <si>
    <t>Annual subscription</t>
  </si>
  <si>
    <t>09/21</t>
  </si>
  <si>
    <t>09.06.21</t>
  </si>
  <si>
    <t>09.07.21</t>
  </si>
  <si>
    <t>20.05.21</t>
  </si>
  <si>
    <t>Pound Green upgrade</t>
  </si>
  <si>
    <t>Monies b/fwd from 2021</t>
  </si>
  <si>
    <t>Union Jack</t>
  </si>
  <si>
    <t>10/21</t>
  </si>
  <si>
    <t>10.08.21</t>
  </si>
  <si>
    <t>C Haskett</t>
  </si>
  <si>
    <t>11/21</t>
  </si>
  <si>
    <t>12/21</t>
  </si>
  <si>
    <t>29.07.21</t>
  </si>
  <si>
    <t>Code of Conduct training</t>
  </si>
  <si>
    <t>19.09.21</t>
  </si>
  <si>
    <t>14/21</t>
  </si>
  <si>
    <t>13/21</t>
  </si>
  <si>
    <t>August &amp; September wage</t>
  </si>
  <si>
    <t>15/21</t>
  </si>
  <si>
    <t xml:space="preserve">PAYE August &amp; September </t>
  </si>
  <si>
    <t>16/21</t>
  </si>
  <si>
    <t>Expenditure for the year 1st April 2021 to 31st March 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</si>
  <si>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</si>
  <si>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29.09.21</t>
  </si>
  <si>
    <t>23.11.21</t>
  </si>
  <si>
    <t xml:space="preserve">Barker Fox </t>
  </si>
  <si>
    <t>Internal audit ye 31.03.21</t>
  </si>
  <si>
    <t>October &amp; November wage</t>
  </si>
  <si>
    <t>PAYE October &amp; November 2021</t>
  </si>
  <si>
    <t>Flag</t>
  </si>
  <si>
    <t>25.11.21</t>
  </si>
  <si>
    <t>John Seymour</t>
  </si>
  <si>
    <t xml:space="preserve">Wreath </t>
  </si>
  <si>
    <t>Contin.</t>
  </si>
  <si>
    <t>Asset maintenance</t>
  </si>
  <si>
    <t>22.01.22</t>
  </si>
  <si>
    <t>PAYE December 2021 &amp; January 2022</t>
  </si>
  <si>
    <t>17/21</t>
  </si>
  <si>
    <t>18/21</t>
  </si>
  <si>
    <t>19/21</t>
  </si>
  <si>
    <t>20/21</t>
  </si>
  <si>
    <t>21/21</t>
  </si>
  <si>
    <t>23/21</t>
  </si>
  <si>
    <t>Cancelled</t>
  </si>
  <si>
    <t>21.12.21</t>
  </si>
  <si>
    <t>John Martin</t>
  </si>
  <si>
    <t>Hire of dumpers &amp; excavator for green project</t>
  </si>
  <si>
    <t>22/21</t>
  </si>
  <si>
    <t>December &amp; January wages</t>
  </si>
  <si>
    <t>Grass cutting - 17/8 and 31/8</t>
  </si>
  <si>
    <t>15.02.22</t>
  </si>
  <si>
    <t>Community Heartbeat</t>
  </si>
  <si>
    <t>Annual support 01.03.22 to 01.03.23</t>
  </si>
  <si>
    <t>24/21</t>
  </si>
  <si>
    <t>10.03.22</t>
  </si>
  <si>
    <t>February &amp; March PAYE</t>
  </si>
  <si>
    <t>February &amp; March wages</t>
  </si>
  <si>
    <t>15.03.22</t>
  </si>
  <si>
    <t>Neighbourhood Plan training 10.03.22</t>
  </si>
  <si>
    <t>25/21</t>
  </si>
  <si>
    <t>Payments Requested - March 2022</t>
  </si>
  <si>
    <t>21.03.22</t>
  </si>
  <si>
    <t>Dewlish Village Hall</t>
  </si>
  <si>
    <t>Hall hire 30.01.20 to 24.03.22 - 13 sessions</t>
  </si>
  <si>
    <t>26/21</t>
  </si>
  <si>
    <t>Hall hire 30.01.20 to 24.03.22</t>
  </si>
  <si>
    <t>CIL - offset against Green refurbishment</t>
  </si>
  <si>
    <t>28.03.22</t>
  </si>
  <si>
    <t>Neighbourhood Plan training 24.03.22</t>
  </si>
  <si>
    <t>24.03.22</t>
  </si>
  <si>
    <t>27/21</t>
  </si>
  <si>
    <t>28/21</t>
  </si>
  <si>
    <t>29/21</t>
  </si>
  <si>
    <t>30/21</t>
  </si>
  <si>
    <t>339 3616 41</t>
  </si>
  <si>
    <t>Dorset County flag</t>
  </si>
  <si>
    <t>Dewlish PC</t>
  </si>
  <si>
    <t>14.06.21</t>
  </si>
  <si>
    <t>Union Jack flag</t>
  </si>
  <si>
    <t>187 5510 82</t>
  </si>
  <si>
    <t>Defibrillator annual fee</t>
  </si>
  <si>
    <t>Bank interest - 01230392 August '21 to March '22</t>
  </si>
  <si>
    <t>Balance as at 31.03.22</t>
  </si>
  <si>
    <t>Budget Monitoring for the year ended 31st March 2022</t>
  </si>
  <si>
    <t>Venue Hire</t>
  </si>
  <si>
    <t>Wreath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</si>
</sst>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theme="0" tint="-0.2499465926084170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2" xfId="0" applyNumberFormat="1" applyBorder="1"/>
    <xf numFmtId="2" fontId="0" fillId="0" borderId="3" xfId="0" applyNumberFormat="1" applyBorder="1"/>
    <xf numFmtId="0" fontId="0" fillId="0" borderId="0" xfId="0" quotePrefix="1"/>
    <xf numFmtId="1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15" fontId="0" fillId="0" borderId="0" xfId="0" applyNumberFormat="1"/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2" fontId="1" fillId="0" borderId="0" xfId="0" applyNumberFormat="1" applyFont="1"/>
    <xf numFmtId="164" fontId="5" fillId="0" borderId="0" xfId="0" applyNumberFormat="1" applyFont="1" applyAlignment="1">
      <alignment horizontal="left"/>
    </xf>
    <xf numFmtId="164" fontId="0" fillId="0" borderId="0" xfId="0" applyNumberFormat="1"/>
    <xf numFmtId="164" fontId="1" fillId="0" borderId="0" xfId="0" quotePrefix="1" applyNumberFormat="1" applyFont="1"/>
    <xf numFmtId="164" fontId="1" fillId="0" borderId="0" xfId="0" applyNumberFormat="1" applyFont="1" applyAlignment="1">
      <alignment horizontal="center"/>
    </xf>
    <xf numFmtId="164" fontId="5" fillId="0" borderId="4" xfId="0" applyNumberFormat="1" applyFont="1" applyBorder="1"/>
    <xf numFmtId="164" fontId="0" fillId="0" borderId="5" xfId="0" applyNumberFormat="1" applyBorder="1"/>
    <xf numFmtId="164" fontId="5" fillId="0" borderId="6" xfId="0" quotePrefix="1" applyNumberFormat="1" applyFont="1" applyBorder="1" applyAlignment="1">
      <alignment horizontal="center" wrapText="1"/>
    </xf>
    <xf numFmtId="164" fontId="6" fillId="0" borderId="6" xfId="0" quotePrefix="1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164" fontId="0" fillId="0" borderId="7" xfId="0" applyNumberFormat="1" applyBorder="1"/>
    <xf numFmtId="164" fontId="7" fillId="0" borderId="8" xfId="0" applyNumberFormat="1" applyFont="1" applyBorder="1"/>
    <xf numFmtId="164" fontId="8" fillId="0" borderId="9" xfId="0" applyNumberFormat="1" applyFont="1" applyBorder="1"/>
    <xf numFmtId="164" fontId="0" fillId="0" borderId="9" xfId="0" applyNumberFormat="1" applyBorder="1"/>
    <xf numFmtId="164" fontId="8" fillId="0" borderId="3" xfId="0" applyNumberFormat="1" applyFont="1" applyBorder="1"/>
    <xf numFmtId="164" fontId="0" fillId="0" borderId="3" xfId="0" applyNumberFormat="1" applyBorder="1"/>
    <xf numFmtId="164" fontId="0" fillId="0" borderId="2" xfId="0" applyNumberFormat="1" applyBorder="1"/>
    <xf numFmtId="164" fontId="1" fillId="0" borderId="4" xfId="0" applyNumberFormat="1" applyFont="1" applyBorder="1"/>
    <xf numFmtId="164" fontId="9" fillId="0" borderId="4" xfId="0" applyNumberFormat="1" applyFont="1" applyBorder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0" fillId="0" borderId="10" xfId="0" applyNumberFormat="1" applyBorder="1"/>
    <xf numFmtId="164" fontId="8" fillId="0" borderId="0" xfId="0" applyNumberFormat="1" applyFont="1"/>
    <xf numFmtId="164" fontId="1" fillId="0" borderId="0" xfId="0" applyNumberFormat="1" applyFont="1"/>
    <xf numFmtId="164" fontId="5" fillId="0" borderId="0" xfId="0" applyNumberFormat="1" applyFont="1" applyAlignment="1">
      <alignment vertical="center"/>
    </xf>
    <xf numFmtId="164" fontId="0" fillId="0" borderId="8" xfId="0" applyNumberFormat="1" applyBorder="1"/>
    <xf numFmtId="164" fontId="8" fillId="4" borderId="3" xfId="0" applyNumberFormat="1" applyFont="1" applyFill="1" applyBorder="1"/>
    <xf numFmtId="164" fontId="6" fillId="0" borderId="0" xfId="0" applyNumberFormat="1" applyFont="1"/>
    <xf numFmtId="164" fontId="0" fillId="0" borderId="1" xfId="0" applyNumberFormat="1" applyBorder="1"/>
    <xf numFmtId="164" fontId="1" fillId="0" borderId="7" xfId="0" applyNumberFormat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1" xfId="0" applyNumberFormat="1" applyFont="1" applyBorder="1"/>
    <xf numFmtId="17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4" fillId="0" borderId="0" xfId="0" applyFont="1"/>
    <xf numFmtId="0" fontId="8" fillId="0" borderId="0" xfId="0" quotePrefix="1" applyFont="1"/>
    <xf numFmtId="2" fontId="6" fillId="0" borderId="0" xfId="0" applyNumberFormat="1" applyFont="1"/>
    <xf numFmtId="0" fontId="6" fillId="0" borderId="0" xfId="0" applyFont="1"/>
    <xf numFmtId="14" fontId="0" fillId="0" borderId="0" xfId="0" applyNumberFormat="1"/>
    <xf numFmtId="2" fontId="0" fillId="0" borderId="2" xfId="0" applyNumberFormat="1" applyBorder="1" applyAlignment="1">
      <alignment wrapText="1"/>
    </xf>
    <xf numFmtId="0" fontId="0" fillId="0" borderId="0" xfId="0" applyFont="1" applyAlignment="1">
      <alignment horizontal="right"/>
    </xf>
    <xf numFmtId="2" fontId="0" fillId="0" borderId="0" xfId="0" quotePrefix="1" applyNumberForma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d/AppData/Roaming/Microsoft/Excel/Income%20and%20Expenses%202019-2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"/>
      <sheetName val="Income"/>
      <sheetName val="Expenditure"/>
      <sheetName val="Budget Monitoring"/>
      <sheetName val="Reconciliation of accounts"/>
      <sheetName val="Payments list"/>
    </sheetNames>
    <sheetDataSet>
      <sheetData sheetId="0" refreshError="1"/>
      <sheetData sheetId="1" refreshError="1"/>
      <sheetData sheetId="2" refreshError="1">
        <row r="23">
          <cell r="F23">
            <v>2446.42</v>
          </cell>
          <cell r="R23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2E5F-556D-48F1-A2CF-6A972C287378}">
  <dimension ref="A1:I36"/>
  <sheetViews>
    <sheetView topLeftCell="A29" workbookViewId="0">
      <selection activeCell="G41" sqref="G41"/>
    </sheetView>
  </sheetViews>
  <sheetFormatPr defaultRowHeight="15" x14ac:dyDescent="0.25"/>
  <cols>
    <col min="5" max="5" width="9.140625" style="2"/>
    <col min="6" max="6" width="9.5703125" style="2" bestFit="1" customWidth="1"/>
    <col min="7" max="7" width="9.140625" style="2"/>
    <col min="8" max="8" width="9.5703125" bestFit="1" customWidth="1"/>
  </cols>
  <sheetData>
    <row r="1" spans="1:8" x14ac:dyDescent="0.25">
      <c r="A1" s="1" t="s">
        <v>46</v>
      </c>
    </row>
    <row r="2" spans="1:8" x14ac:dyDescent="0.25">
      <c r="A2" s="1" t="s">
        <v>113</v>
      </c>
    </row>
    <row r="3" spans="1:8" x14ac:dyDescent="0.25">
      <c r="A3" s="1" t="s">
        <v>28</v>
      </c>
    </row>
    <row r="4" spans="1:8" x14ac:dyDescent="0.25">
      <c r="B4" t="s">
        <v>9</v>
      </c>
      <c r="E4" s="2">
        <f>Income!J17</f>
        <v>4620</v>
      </c>
    </row>
    <row r="5" spans="1:8" x14ac:dyDescent="0.25">
      <c r="B5" t="s">
        <v>29</v>
      </c>
      <c r="E5" s="2">
        <f>Income!K17</f>
        <v>0.12</v>
      </c>
    </row>
    <row r="6" spans="1:8" x14ac:dyDescent="0.25">
      <c r="B6" t="s">
        <v>30</v>
      </c>
      <c r="E6" s="2">
        <f>Income!E17</f>
        <v>128.96</v>
      </c>
    </row>
    <row r="7" spans="1:8" x14ac:dyDescent="0.25">
      <c r="B7" t="s">
        <v>31</v>
      </c>
      <c r="F7" s="2">
        <f>SUM(E4:E6)</f>
        <v>4749.08</v>
      </c>
      <c r="H7" s="2"/>
    </row>
    <row r="8" spans="1:8" x14ac:dyDescent="0.25">
      <c r="A8" s="1" t="s">
        <v>32</v>
      </c>
      <c r="H8" s="2"/>
    </row>
    <row r="9" spans="1:8" x14ac:dyDescent="0.25">
      <c r="B9" t="s">
        <v>33</v>
      </c>
      <c r="E9" s="2">
        <f>Expenditure!H38</f>
        <v>1379.5800000000002</v>
      </c>
      <c r="F9"/>
      <c r="G9"/>
    </row>
    <row r="10" spans="1:8" x14ac:dyDescent="0.25">
      <c r="B10" t="s">
        <v>14</v>
      </c>
      <c r="E10" s="2">
        <f>Expenditure!I38</f>
        <v>42.3</v>
      </c>
      <c r="F10"/>
      <c r="G10"/>
    </row>
    <row r="11" spans="1:8" x14ac:dyDescent="0.25">
      <c r="B11" t="s">
        <v>34</v>
      </c>
      <c r="E11" s="2">
        <f>Expenditure!M38+Expenditure!S38</f>
        <v>425.87</v>
      </c>
      <c r="F11"/>
      <c r="G11"/>
    </row>
    <row r="12" spans="1:8" x14ac:dyDescent="0.25">
      <c r="B12" t="s">
        <v>15</v>
      </c>
      <c r="E12" s="2">
        <f>Expenditure!K38</f>
        <v>210</v>
      </c>
      <c r="F12"/>
      <c r="G12"/>
    </row>
    <row r="13" spans="1:8" x14ac:dyDescent="0.25">
      <c r="B13" t="s">
        <v>35</v>
      </c>
      <c r="E13" s="2">
        <f>Expenditure!P40</f>
        <v>13.64</v>
      </c>
      <c r="F13"/>
      <c r="G13"/>
    </row>
    <row r="14" spans="1:8" x14ac:dyDescent="0.25">
      <c r="B14" t="s">
        <v>232</v>
      </c>
      <c r="E14" s="2">
        <f>Expenditure!L38</f>
        <v>97.5</v>
      </c>
      <c r="F14"/>
      <c r="G14"/>
    </row>
    <row r="15" spans="1:8" x14ac:dyDescent="0.25">
      <c r="B15" t="s">
        <v>74</v>
      </c>
      <c r="E15" s="2">
        <f>Expenditure!J38</f>
        <v>120</v>
      </c>
      <c r="F15"/>
      <c r="G15"/>
    </row>
    <row r="16" spans="1:8" x14ac:dyDescent="0.25">
      <c r="B16" t="s">
        <v>36</v>
      </c>
      <c r="E16" s="2">
        <f>Expenditure!T38</f>
        <v>32</v>
      </c>
      <c r="F16"/>
      <c r="G16"/>
    </row>
    <row r="17" spans="2:9" x14ac:dyDescent="0.25">
      <c r="B17" t="s">
        <v>152</v>
      </c>
      <c r="E17" s="2">
        <f>Expenditure!W11+Expenditure!W16+Expenditure!W27</f>
        <v>1241.28</v>
      </c>
      <c r="F17"/>
      <c r="G17"/>
    </row>
    <row r="18" spans="2:9" x14ac:dyDescent="0.25">
      <c r="B18" t="s">
        <v>233</v>
      </c>
      <c r="E18" s="2">
        <f>Expenditure!U38</f>
        <v>21.99</v>
      </c>
      <c r="F18"/>
      <c r="G18"/>
    </row>
    <row r="19" spans="2:9" x14ac:dyDescent="0.25">
      <c r="B19" t="s">
        <v>22</v>
      </c>
      <c r="E19" s="2">
        <f>Expenditure!R38</f>
        <v>0</v>
      </c>
      <c r="F19"/>
      <c r="G19"/>
    </row>
    <row r="20" spans="2:9" x14ac:dyDescent="0.25">
      <c r="B20" t="s">
        <v>103</v>
      </c>
      <c r="E20" s="2">
        <f>Expenditure!W10+Expenditure!W9</f>
        <v>16.5</v>
      </c>
      <c r="F20"/>
      <c r="G20"/>
    </row>
    <row r="21" spans="2:9" x14ac:dyDescent="0.25">
      <c r="B21" t="s">
        <v>111</v>
      </c>
      <c r="E21" s="2">
        <f>Expenditure!V38</f>
        <v>126</v>
      </c>
      <c r="F21"/>
      <c r="G21"/>
    </row>
    <row r="22" spans="2:9" x14ac:dyDescent="0.25">
      <c r="B22" t="s">
        <v>177</v>
      </c>
      <c r="E22" s="2">
        <f>Expenditure!W15+Expenditure!W7</f>
        <v>104.39</v>
      </c>
      <c r="F22"/>
      <c r="G22"/>
    </row>
    <row r="23" spans="2:9" x14ac:dyDescent="0.25">
      <c r="B23" t="s">
        <v>37</v>
      </c>
      <c r="E23" s="2">
        <f>Expenditure!G38</f>
        <v>101.29</v>
      </c>
    </row>
    <row r="24" spans="2:9" x14ac:dyDescent="0.25">
      <c r="F24" s="2">
        <f>SUM(E9:E23)</f>
        <v>3932.3399999999997</v>
      </c>
      <c r="I24" s="2"/>
    </row>
    <row r="25" spans="2:9" x14ac:dyDescent="0.25">
      <c r="B25" s="1" t="s">
        <v>38</v>
      </c>
      <c r="G25" s="22">
        <f>F7-F24</f>
        <v>816.74000000000024</v>
      </c>
      <c r="I25" s="2"/>
    </row>
    <row r="26" spans="2:9" x14ac:dyDescent="0.25">
      <c r="B26" t="s">
        <v>153</v>
      </c>
      <c r="F26" s="2">
        <v>9753.56</v>
      </c>
    </row>
    <row r="27" spans="2:9" x14ac:dyDescent="0.25">
      <c r="B27" t="s">
        <v>39</v>
      </c>
      <c r="F27" s="2">
        <f>F7</f>
        <v>4749.08</v>
      </c>
    </row>
    <row r="28" spans="2:9" x14ac:dyDescent="0.25">
      <c r="B28" t="s">
        <v>40</v>
      </c>
      <c r="F28" s="2">
        <f>F24</f>
        <v>3932.3399999999997</v>
      </c>
    </row>
    <row r="29" spans="2:9" s="1" customFormat="1" x14ac:dyDescent="0.25">
      <c r="B29" s="1" t="s">
        <v>41</v>
      </c>
      <c r="E29" s="22"/>
      <c r="F29" s="22">
        <f>F26+F27-F28</f>
        <v>10570.3</v>
      </c>
      <c r="G29" s="22"/>
    </row>
    <row r="30" spans="2:9" x14ac:dyDescent="0.25">
      <c r="G30" s="22"/>
    </row>
    <row r="31" spans="2:9" x14ac:dyDescent="0.25">
      <c r="B31" t="s">
        <v>42</v>
      </c>
      <c r="E31" s="2">
        <f>'Reconciliation of accounts'!F16</f>
        <v>11124.199999999999</v>
      </c>
    </row>
    <row r="32" spans="2:9" x14ac:dyDescent="0.25">
      <c r="B32" t="s">
        <v>43</v>
      </c>
      <c r="E32" s="2">
        <v>0</v>
      </c>
    </row>
    <row r="33" spans="2:6" x14ac:dyDescent="0.25">
      <c r="B33" t="s">
        <v>44</v>
      </c>
      <c r="E33" s="2">
        <f>'Reconciliation of accounts'!F29</f>
        <v>553.9</v>
      </c>
    </row>
    <row r="34" spans="2:6" x14ac:dyDescent="0.25">
      <c r="E34" s="22"/>
      <c r="F34" s="22">
        <f>E31+E32-E33</f>
        <v>10570.3</v>
      </c>
    </row>
    <row r="36" spans="2:6" x14ac:dyDescent="0.25">
      <c r="B36" t="s">
        <v>45</v>
      </c>
      <c r="F36" s="2">
        <f>F29-F34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D52-A72D-4977-B3B2-452D0F65901F}">
  <dimension ref="A1:L21"/>
  <sheetViews>
    <sheetView topLeftCell="A4" workbookViewId="0">
      <selection activeCell="B14" sqref="B14"/>
    </sheetView>
  </sheetViews>
  <sheetFormatPr defaultRowHeight="15" x14ac:dyDescent="0.25"/>
  <cols>
    <col min="2" max="2" width="36.7109375" bestFit="1" customWidth="1"/>
    <col min="3" max="3" width="9.5703125" bestFit="1" customWidth="1"/>
    <col min="4" max="4" width="9.140625" style="2"/>
    <col min="5" max="7" width="9.140625" style="3"/>
    <col min="8" max="8" width="10" style="3" customWidth="1"/>
    <col min="9" max="11" width="9.140625" style="2"/>
    <col min="12" max="12" width="11.7109375" style="2" bestFit="1" customWidth="1"/>
  </cols>
  <sheetData>
    <row r="1" spans="1:12" x14ac:dyDescent="0.25">
      <c r="A1" s="1" t="s">
        <v>46</v>
      </c>
    </row>
    <row r="2" spans="1:12" x14ac:dyDescent="0.25">
      <c r="A2" s="1" t="s">
        <v>112</v>
      </c>
    </row>
    <row r="4" spans="1:12" ht="30" x14ac:dyDescent="0.25">
      <c r="A4" t="s">
        <v>0</v>
      </c>
      <c r="B4" t="s">
        <v>1</v>
      </c>
      <c r="C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7" t="s">
        <v>10</v>
      </c>
      <c r="L4" s="7"/>
    </row>
    <row r="5" spans="1:12" x14ac:dyDescent="0.25">
      <c r="D5" s="8"/>
    </row>
    <row r="6" spans="1:12" x14ac:dyDescent="0.25">
      <c r="C6" s="10"/>
      <c r="D6" s="8">
        <f t="shared" ref="D6:D16" si="0">SUM(E6:L6)</f>
        <v>0</v>
      </c>
    </row>
    <row r="7" spans="1:12" x14ac:dyDescent="0.25">
      <c r="A7" t="s">
        <v>132</v>
      </c>
      <c r="B7" t="s">
        <v>133</v>
      </c>
      <c r="C7" s="10"/>
      <c r="D7" s="8">
        <f t="shared" si="0"/>
        <v>2310</v>
      </c>
      <c r="J7" s="2">
        <v>2310</v>
      </c>
    </row>
    <row r="8" spans="1:12" x14ac:dyDescent="0.25">
      <c r="A8" t="s">
        <v>130</v>
      </c>
      <c r="B8" t="s">
        <v>131</v>
      </c>
      <c r="C8" s="10"/>
      <c r="D8" s="8">
        <f t="shared" si="0"/>
        <v>0.02</v>
      </c>
      <c r="K8" s="2">
        <v>0.02</v>
      </c>
    </row>
    <row r="9" spans="1:12" x14ac:dyDescent="0.25">
      <c r="A9" t="s">
        <v>149</v>
      </c>
      <c r="B9" t="s">
        <v>131</v>
      </c>
      <c r="C9" s="10"/>
      <c r="D9" s="8">
        <f t="shared" si="0"/>
        <v>0.01</v>
      </c>
      <c r="K9" s="2">
        <v>0.01</v>
      </c>
    </row>
    <row r="10" spans="1:12" x14ac:dyDescent="0.25">
      <c r="A10" t="s">
        <v>150</v>
      </c>
      <c r="B10" t="s">
        <v>131</v>
      </c>
      <c r="C10" s="10"/>
      <c r="D10" s="8">
        <f t="shared" si="0"/>
        <v>0.01</v>
      </c>
      <c r="K10" s="2">
        <v>0.01</v>
      </c>
    </row>
    <row r="11" spans="1:12" x14ac:dyDescent="0.25">
      <c r="A11" t="s">
        <v>151</v>
      </c>
      <c r="B11" t="s">
        <v>56</v>
      </c>
      <c r="C11" s="10"/>
      <c r="D11" s="8">
        <f t="shared" si="0"/>
        <v>128.96</v>
      </c>
      <c r="E11" s="3">
        <v>128.96</v>
      </c>
    </row>
    <row r="12" spans="1:12" x14ac:dyDescent="0.25">
      <c r="A12" t="s">
        <v>171</v>
      </c>
      <c r="B12" t="s">
        <v>133</v>
      </c>
      <c r="C12" s="10"/>
      <c r="D12" s="8">
        <f t="shared" si="0"/>
        <v>2310</v>
      </c>
      <c r="J12" s="2">
        <v>2310</v>
      </c>
    </row>
    <row r="13" spans="1:12" x14ac:dyDescent="0.25">
      <c r="B13" t="s">
        <v>229</v>
      </c>
      <c r="C13" s="10"/>
      <c r="D13" s="8">
        <f t="shared" si="0"/>
        <v>0.08</v>
      </c>
      <c r="K13" s="2">
        <v>0.08</v>
      </c>
    </row>
    <row r="14" spans="1:12" x14ac:dyDescent="0.25">
      <c r="C14" s="10"/>
      <c r="D14" s="8">
        <f t="shared" si="0"/>
        <v>0</v>
      </c>
    </row>
    <row r="15" spans="1:12" x14ac:dyDescent="0.25">
      <c r="C15" s="10"/>
      <c r="D15" s="8">
        <f t="shared" si="0"/>
        <v>0</v>
      </c>
    </row>
    <row r="16" spans="1:12" x14ac:dyDescent="0.25">
      <c r="C16" s="10"/>
      <c r="D16" s="8">
        <f t="shared" si="0"/>
        <v>0</v>
      </c>
    </row>
    <row r="17" spans="3:12" x14ac:dyDescent="0.25">
      <c r="C17" s="2"/>
      <c r="D17" s="2">
        <f t="shared" ref="D17:K17" si="1">SUM(D6:D15)</f>
        <v>4749.08</v>
      </c>
      <c r="E17" s="3">
        <f t="shared" si="1"/>
        <v>128.96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2">
        <f t="shared" si="1"/>
        <v>0</v>
      </c>
      <c r="J17" s="2">
        <f t="shared" si="1"/>
        <v>4620</v>
      </c>
      <c r="K17" s="2">
        <f t="shared" si="1"/>
        <v>0.12</v>
      </c>
    </row>
    <row r="18" spans="3:12" x14ac:dyDescent="0.25">
      <c r="D18" s="11">
        <f>SUM(E17:L17)</f>
        <v>4749.08</v>
      </c>
      <c r="L18"/>
    </row>
    <row r="19" spans="3:12" x14ac:dyDescent="0.25">
      <c r="C19" s="2"/>
      <c r="L19"/>
    </row>
    <row r="21" spans="3:12" x14ac:dyDescent="0.25">
      <c r="L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0221-1BFF-48F8-B578-34E5C67CD4F6}">
  <sheetPr>
    <pageSetUpPr fitToPage="1"/>
  </sheetPr>
  <dimension ref="A1:W42"/>
  <sheetViews>
    <sheetView topLeftCell="G1" workbookViewId="0">
      <pane ySplit="4" topLeftCell="A5" activePane="bottomLeft" state="frozen"/>
      <selection pane="bottomLeft" activeCell="W7" sqref="W7"/>
    </sheetView>
  </sheetViews>
  <sheetFormatPr defaultRowHeight="15" x14ac:dyDescent="0.25"/>
  <cols>
    <col min="1" max="1" width="8.140625" customWidth="1"/>
    <col min="2" max="2" width="29.42578125" customWidth="1"/>
    <col min="3" max="3" width="44.85546875" customWidth="1"/>
    <col min="4" max="4" width="9.7109375" customWidth="1"/>
    <col min="5" max="5" width="9.140625" style="12"/>
    <col min="6" max="6" width="9.5703125" style="2" customWidth="1"/>
    <col min="7" max="13" width="9.140625" style="2"/>
    <col min="14" max="16" width="10.140625" style="2" customWidth="1"/>
    <col min="17" max="17" width="11.42578125" style="2" customWidth="1"/>
    <col min="18" max="21" width="9.140625" style="2"/>
    <col min="22" max="22" width="13.140625" style="2" customWidth="1"/>
    <col min="23" max="23" width="13.7109375" style="2" customWidth="1"/>
  </cols>
  <sheetData>
    <row r="1" spans="1:23" x14ac:dyDescent="0.25">
      <c r="A1" s="1" t="s">
        <v>46</v>
      </c>
    </row>
    <row r="2" spans="1:23" x14ac:dyDescent="0.25">
      <c r="A2" s="1" t="s">
        <v>169</v>
      </c>
    </row>
    <row r="4" spans="1:23" ht="42" customHeight="1" x14ac:dyDescent="0.25">
      <c r="A4" s="13" t="s">
        <v>0</v>
      </c>
      <c r="B4" s="13" t="s">
        <v>11</v>
      </c>
      <c r="C4" s="13" t="s">
        <v>1</v>
      </c>
      <c r="D4" s="14" t="s">
        <v>12</v>
      </c>
      <c r="E4" s="15" t="s">
        <v>2</v>
      </c>
      <c r="F4" s="4" t="s">
        <v>3</v>
      </c>
      <c r="G4" s="7" t="s">
        <v>4</v>
      </c>
      <c r="H4" s="7" t="s">
        <v>13</v>
      </c>
      <c r="I4" s="7" t="s">
        <v>14</v>
      </c>
      <c r="J4" s="6" t="s">
        <v>47</v>
      </c>
      <c r="K4" s="7" t="s">
        <v>15</v>
      </c>
      <c r="L4" s="6" t="s">
        <v>16</v>
      </c>
      <c r="M4" s="7" t="s">
        <v>17</v>
      </c>
      <c r="N4" s="7" t="s">
        <v>18</v>
      </c>
      <c r="O4" s="5" t="s">
        <v>19</v>
      </c>
      <c r="P4" s="7" t="s">
        <v>20</v>
      </c>
      <c r="Q4" s="7" t="s">
        <v>21</v>
      </c>
      <c r="R4" s="5" t="s">
        <v>22</v>
      </c>
      <c r="S4" s="7" t="s">
        <v>23</v>
      </c>
      <c r="T4" s="7" t="s">
        <v>24</v>
      </c>
      <c r="U4" s="7" t="s">
        <v>181</v>
      </c>
      <c r="V4" s="67" t="s">
        <v>109</v>
      </c>
      <c r="W4" s="6" t="s">
        <v>110</v>
      </c>
    </row>
    <row r="5" spans="1:23" x14ac:dyDescent="0.25">
      <c r="E5" s="16"/>
      <c r="F5" s="8"/>
    </row>
    <row r="6" spans="1:23" x14ac:dyDescent="0.25">
      <c r="A6" s="17" t="s">
        <v>114</v>
      </c>
      <c r="B6" t="s">
        <v>107</v>
      </c>
      <c r="C6" t="s">
        <v>115</v>
      </c>
      <c r="D6" s="9">
        <v>495</v>
      </c>
      <c r="E6" s="16" t="s">
        <v>116</v>
      </c>
      <c r="F6" s="8">
        <f t="shared" ref="F6:F37" si="0">SUM(G6:W6)</f>
        <v>340.58</v>
      </c>
      <c r="M6" s="2">
        <v>340.58</v>
      </c>
    </row>
    <row r="7" spans="1:23" x14ac:dyDescent="0.25">
      <c r="A7" s="17" t="s">
        <v>114</v>
      </c>
      <c r="B7" t="s">
        <v>48</v>
      </c>
      <c r="C7" t="s">
        <v>119</v>
      </c>
      <c r="D7" s="9">
        <v>496</v>
      </c>
      <c r="E7" s="16" t="s">
        <v>120</v>
      </c>
      <c r="F7" s="8">
        <f t="shared" si="0"/>
        <v>253.51000000000005</v>
      </c>
      <c r="G7" s="2">
        <v>9.89</v>
      </c>
      <c r="H7" s="2">
        <v>181.4</v>
      </c>
      <c r="I7" s="2">
        <v>10.8</v>
      </c>
      <c r="O7" s="2">
        <f>1.98+4.99</f>
        <v>6.9700000000000006</v>
      </c>
      <c r="W7" s="2">
        <v>44.45</v>
      </c>
    </row>
    <row r="8" spans="1:23" x14ac:dyDescent="0.25">
      <c r="A8" s="17" t="s">
        <v>114</v>
      </c>
      <c r="B8" t="s">
        <v>49</v>
      </c>
      <c r="C8" t="s">
        <v>121</v>
      </c>
      <c r="D8" s="9">
        <v>497</v>
      </c>
      <c r="E8" s="16" t="s">
        <v>122</v>
      </c>
      <c r="F8" s="8">
        <f t="shared" si="0"/>
        <v>45.2</v>
      </c>
      <c r="H8" s="2">
        <v>45.2</v>
      </c>
    </row>
    <row r="9" spans="1:23" x14ac:dyDescent="0.25">
      <c r="A9" s="17" t="s">
        <v>126</v>
      </c>
      <c r="B9" s="71" t="s">
        <v>127</v>
      </c>
      <c r="C9" s="71" t="s">
        <v>128</v>
      </c>
      <c r="D9" s="9">
        <v>496</v>
      </c>
      <c r="E9" s="16" t="s">
        <v>129</v>
      </c>
      <c r="F9" s="8">
        <f t="shared" si="0"/>
        <v>0</v>
      </c>
    </row>
    <row r="10" spans="1:23" x14ac:dyDescent="0.25">
      <c r="A10" s="17" t="s">
        <v>134</v>
      </c>
      <c r="B10" t="s">
        <v>135</v>
      </c>
      <c r="C10" t="s">
        <v>136</v>
      </c>
      <c r="D10" s="9">
        <v>498</v>
      </c>
      <c r="E10" s="16" t="s">
        <v>137</v>
      </c>
      <c r="F10" s="8">
        <f t="shared" si="0"/>
        <v>16.5</v>
      </c>
      <c r="W10" s="2">
        <v>16.5</v>
      </c>
    </row>
    <row r="11" spans="1:23" x14ac:dyDescent="0.25">
      <c r="A11" s="17" t="s">
        <v>138</v>
      </c>
      <c r="B11" t="s">
        <v>141</v>
      </c>
      <c r="C11" t="s">
        <v>139</v>
      </c>
      <c r="D11" s="9">
        <v>499</v>
      </c>
      <c r="E11" s="16" t="s">
        <v>140</v>
      </c>
      <c r="F11" s="8">
        <f t="shared" si="0"/>
        <v>751.05</v>
      </c>
      <c r="W11" s="2">
        <f>474.82+276.23</f>
        <v>751.05</v>
      </c>
    </row>
    <row r="12" spans="1:23" x14ac:dyDescent="0.25">
      <c r="A12" s="17" t="s">
        <v>138</v>
      </c>
      <c r="B12" t="s">
        <v>48</v>
      </c>
      <c r="C12" t="s">
        <v>142</v>
      </c>
      <c r="D12" s="9">
        <v>500</v>
      </c>
      <c r="E12" s="16" t="s">
        <v>143</v>
      </c>
      <c r="F12" s="8">
        <f t="shared" si="0"/>
        <v>188.34999999999997</v>
      </c>
      <c r="H12" s="2">
        <v>181.2</v>
      </c>
      <c r="I12" s="2">
        <v>4.95</v>
      </c>
      <c r="O12" s="2">
        <v>2.2000000000000002</v>
      </c>
    </row>
    <row r="13" spans="1:23" x14ac:dyDescent="0.25">
      <c r="A13" s="17" t="s">
        <v>138</v>
      </c>
      <c r="B13" t="s">
        <v>49</v>
      </c>
      <c r="C13" t="s">
        <v>144</v>
      </c>
      <c r="D13" s="9">
        <v>501</v>
      </c>
      <c r="E13" s="16" t="s">
        <v>145</v>
      </c>
      <c r="F13" s="8">
        <f t="shared" si="0"/>
        <v>45.4</v>
      </c>
      <c r="H13" s="2">
        <v>45.4</v>
      </c>
    </row>
    <row r="14" spans="1:23" x14ac:dyDescent="0.25">
      <c r="A14" s="17" t="s">
        <v>138</v>
      </c>
      <c r="B14" t="s">
        <v>146</v>
      </c>
      <c r="C14" t="s">
        <v>147</v>
      </c>
      <c r="D14" s="9">
        <v>502</v>
      </c>
      <c r="E14" s="16" t="s">
        <v>148</v>
      </c>
      <c r="F14" s="8">
        <f t="shared" si="0"/>
        <v>85.29</v>
      </c>
      <c r="S14" s="2">
        <v>85.29</v>
      </c>
    </row>
    <row r="15" spans="1:23" x14ac:dyDescent="0.25">
      <c r="A15" s="17" t="s">
        <v>138</v>
      </c>
      <c r="B15" t="s">
        <v>127</v>
      </c>
      <c r="C15" t="s">
        <v>154</v>
      </c>
      <c r="D15" s="9">
        <v>503</v>
      </c>
      <c r="E15" s="16" t="s">
        <v>155</v>
      </c>
      <c r="F15" s="8">
        <f t="shared" si="0"/>
        <v>71.929999999999993</v>
      </c>
      <c r="G15" s="2">
        <v>11.99</v>
      </c>
      <c r="W15" s="2">
        <v>59.94</v>
      </c>
    </row>
    <row r="16" spans="1:23" x14ac:dyDescent="0.25">
      <c r="A16" s="17" t="s">
        <v>138</v>
      </c>
      <c r="B16" t="s">
        <v>141</v>
      </c>
      <c r="C16" t="s">
        <v>139</v>
      </c>
      <c r="D16" s="9">
        <v>504</v>
      </c>
      <c r="E16" s="16" t="s">
        <v>158</v>
      </c>
      <c r="F16" s="8">
        <f t="shared" si="0"/>
        <v>192.78</v>
      </c>
      <c r="W16" s="2">
        <v>192.78</v>
      </c>
    </row>
    <row r="17" spans="1:23" x14ac:dyDescent="0.25">
      <c r="A17" s="17" t="s">
        <v>156</v>
      </c>
      <c r="B17" t="s">
        <v>157</v>
      </c>
      <c r="C17" t="s">
        <v>74</v>
      </c>
      <c r="D17" s="9">
        <v>505</v>
      </c>
      <c r="E17" s="16" t="s">
        <v>159</v>
      </c>
      <c r="F17" s="8">
        <f t="shared" si="0"/>
        <v>30</v>
      </c>
      <c r="J17" s="2">
        <v>30</v>
      </c>
    </row>
    <row r="18" spans="1:23" x14ac:dyDescent="0.25">
      <c r="A18" s="17" t="s">
        <v>160</v>
      </c>
      <c r="B18" t="s">
        <v>146</v>
      </c>
      <c r="C18" t="s">
        <v>161</v>
      </c>
      <c r="D18" s="9">
        <v>506</v>
      </c>
      <c r="E18" s="16" t="s">
        <v>164</v>
      </c>
      <c r="F18" s="8">
        <f t="shared" si="0"/>
        <v>30</v>
      </c>
      <c r="K18" s="2">
        <v>30</v>
      </c>
    </row>
    <row r="19" spans="1:23" x14ac:dyDescent="0.25">
      <c r="A19" s="17" t="s">
        <v>162</v>
      </c>
      <c r="B19" t="s">
        <v>157</v>
      </c>
      <c r="C19" t="s">
        <v>197</v>
      </c>
      <c r="D19" s="9">
        <v>507</v>
      </c>
      <c r="E19" s="16" t="s">
        <v>163</v>
      </c>
      <c r="F19" s="8">
        <f t="shared" si="0"/>
        <v>60</v>
      </c>
      <c r="J19" s="2">
        <v>60</v>
      </c>
    </row>
    <row r="20" spans="1:23" x14ac:dyDescent="0.25">
      <c r="A20" s="17" t="s">
        <v>162</v>
      </c>
      <c r="B20" t="s">
        <v>48</v>
      </c>
      <c r="C20" t="s">
        <v>165</v>
      </c>
      <c r="D20" s="9">
        <v>508</v>
      </c>
      <c r="E20" s="16" t="s">
        <v>166</v>
      </c>
      <c r="F20" s="8">
        <f t="shared" si="0"/>
        <v>195.52</v>
      </c>
      <c r="H20" s="2">
        <v>178</v>
      </c>
      <c r="I20" s="2">
        <v>13.05</v>
      </c>
      <c r="O20" s="2">
        <v>4.47</v>
      </c>
    </row>
    <row r="21" spans="1:23" x14ac:dyDescent="0.25">
      <c r="A21" s="17" t="s">
        <v>162</v>
      </c>
      <c r="B21" t="s">
        <v>49</v>
      </c>
      <c r="C21" t="s">
        <v>167</v>
      </c>
      <c r="D21" s="9">
        <v>509</v>
      </c>
      <c r="E21" s="16" t="s">
        <v>168</v>
      </c>
      <c r="F21" s="8">
        <f t="shared" si="0"/>
        <v>44.4</v>
      </c>
      <c r="H21" s="2">
        <v>44.4</v>
      </c>
    </row>
    <row r="22" spans="1:23" x14ac:dyDescent="0.25">
      <c r="A22" s="17" t="s">
        <v>172</v>
      </c>
      <c r="B22" t="s">
        <v>173</v>
      </c>
      <c r="C22" t="s">
        <v>174</v>
      </c>
      <c r="D22" s="9">
        <v>510</v>
      </c>
      <c r="E22" s="16" t="s">
        <v>185</v>
      </c>
      <c r="F22" s="8">
        <f t="shared" si="0"/>
        <v>32</v>
      </c>
      <c r="T22" s="2">
        <v>32</v>
      </c>
    </row>
    <row r="23" spans="1:23" x14ac:dyDescent="0.25">
      <c r="A23" s="17" t="s">
        <v>172</v>
      </c>
      <c r="B23" t="s">
        <v>48</v>
      </c>
      <c r="C23" t="s">
        <v>175</v>
      </c>
      <c r="D23" s="9">
        <v>511</v>
      </c>
      <c r="E23" s="16" t="s">
        <v>186</v>
      </c>
      <c r="F23" s="8">
        <f t="shared" si="0"/>
        <v>189.8</v>
      </c>
      <c r="H23" s="2">
        <v>180.8</v>
      </c>
      <c r="I23" s="2">
        <v>9</v>
      </c>
    </row>
    <row r="24" spans="1:23" x14ac:dyDescent="0.25">
      <c r="A24" s="17" t="s">
        <v>172</v>
      </c>
      <c r="B24" t="s">
        <v>49</v>
      </c>
      <c r="C24" t="s">
        <v>176</v>
      </c>
      <c r="D24" s="9">
        <v>512</v>
      </c>
      <c r="E24" s="16" t="s">
        <v>187</v>
      </c>
      <c r="F24" s="8">
        <f t="shared" si="0"/>
        <v>45.2</v>
      </c>
      <c r="H24" s="2">
        <v>45.2</v>
      </c>
    </row>
    <row r="25" spans="1:23" x14ac:dyDescent="0.25">
      <c r="A25" s="17"/>
      <c r="B25" t="s">
        <v>191</v>
      </c>
      <c r="D25" s="9">
        <v>513</v>
      </c>
      <c r="E25" s="16"/>
      <c r="F25" s="8">
        <f t="shared" si="0"/>
        <v>0</v>
      </c>
    </row>
    <row r="26" spans="1:23" x14ac:dyDescent="0.25">
      <c r="A26" s="17" t="s">
        <v>178</v>
      </c>
      <c r="B26" t="s">
        <v>179</v>
      </c>
      <c r="C26" t="s">
        <v>180</v>
      </c>
      <c r="D26" s="9">
        <v>514</v>
      </c>
      <c r="E26" s="16" t="s">
        <v>188</v>
      </c>
      <c r="F26" s="8">
        <f t="shared" si="0"/>
        <v>21.99</v>
      </c>
      <c r="U26" s="2">
        <v>21.99</v>
      </c>
    </row>
    <row r="27" spans="1:23" x14ac:dyDescent="0.25">
      <c r="A27" s="17" t="s">
        <v>192</v>
      </c>
      <c r="B27" t="s">
        <v>193</v>
      </c>
      <c r="C27" t="s">
        <v>194</v>
      </c>
      <c r="D27" s="9">
        <v>515</v>
      </c>
      <c r="E27" s="16" t="s">
        <v>189</v>
      </c>
      <c r="F27" s="8">
        <f t="shared" si="0"/>
        <v>351.65999999999997</v>
      </c>
      <c r="G27" s="2">
        <v>54.21</v>
      </c>
      <c r="W27" s="2">
        <v>297.45</v>
      </c>
    </row>
    <row r="28" spans="1:23" x14ac:dyDescent="0.25">
      <c r="A28" s="17" t="s">
        <v>183</v>
      </c>
      <c r="B28" t="s">
        <v>48</v>
      </c>
      <c r="C28" t="s">
        <v>196</v>
      </c>
      <c r="D28" s="9">
        <v>516</v>
      </c>
      <c r="E28" s="16" t="s">
        <v>195</v>
      </c>
      <c r="F28" s="8">
        <f t="shared" si="0"/>
        <v>185.3</v>
      </c>
      <c r="H28" s="2">
        <v>180.8</v>
      </c>
      <c r="I28" s="2">
        <v>4.5</v>
      </c>
    </row>
    <row r="29" spans="1:23" x14ac:dyDescent="0.25">
      <c r="A29" s="17" t="s">
        <v>183</v>
      </c>
      <c r="B29" t="s">
        <v>49</v>
      </c>
      <c r="C29" t="s">
        <v>184</v>
      </c>
      <c r="D29" s="9">
        <v>521</v>
      </c>
      <c r="E29" s="16" t="s">
        <v>190</v>
      </c>
      <c r="F29" s="8">
        <f t="shared" si="0"/>
        <v>45.2</v>
      </c>
      <c r="H29" s="2">
        <v>45.2</v>
      </c>
    </row>
    <row r="30" spans="1:23" x14ac:dyDescent="0.25">
      <c r="A30" s="17" t="s">
        <v>198</v>
      </c>
      <c r="B30" t="s">
        <v>199</v>
      </c>
      <c r="C30" t="s">
        <v>200</v>
      </c>
      <c r="D30" s="9">
        <v>517</v>
      </c>
      <c r="E30" s="16" t="s">
        <v>201</v>
      </c>
      <c r="F30" s="8">
        <f t="shared" si="0"/>
        <v>151.19999999999999</v>
      </c>
      <c r="G30" s="2">
        <v>25.2</v>
      </c>
      <c r="V30" s="2">
        <v>126</v>
      </c>
    </row>
    <row r="31" spans="1:23" x14ac:dyDescent="0.25">
      <c r="A31" s="17" t="s">
        <v>205</v>
      </c>
      <c r="B31" t="s">
        <v>146</v>
      </c>
      <c r="C31" t="s">
        <v>206</v>
      </c>
      <c r="D31" s="9">
        <v>518</v>
      </c>
      <c r="E31" s="16" t="s">
        <v>207</v>
      </c>
      <c r="F31" s="8">
        <f t="shared" si="0"/>
        <v>90</v>
      </c>
      <c r="K31" s="2">
        <v>90</v>
      </c>
    </row>
    <row r="32" spans="1:23" x14ac:dyDescent="0.25">
      <c r="A32" s="17" t="s">
        <v>209</v>
      </c>
      <c r="B32" t="s">
        <v>210</v>
      </c>
      <c r="C32" t="s">
        <v>211</v>
      </c>
      <c r="D32" s="9">
        <v>519</v>
      </c>
      <c r="E32" s="16" t="s">
        <v>212</v>
      </c>
      <c r="F32" s="8">
        <f t="shared" si="0"/>
        <v>97.5</v>
      </c>
      <c r="L32" s="2">
        <v>97.5</v>
      </c>
    </row>
    <row r="33" spans="1:23" x14ac:dyDescent="0.25">
      <c r="A33" s="59" t="s">
        <v>202</v>
      </c>
      <c r="B33" s="59" t="s">
        <v>49</v>
      </c>
      <c r="C33" s="60" t="s">
        <v>203</v>
      </c>
      <c r="D33" s="59">
        <v>521</v>
      </c>
      <c r="E33" s="69" t="s">
        <v>218</v>
      </c>
      <c r="F33" s="8">
        <f t="shared" si="0"/>
        <v>50</v>
      </c>
      <c r="H33" s="2">
        <v>50</v>
      </c>
    </row>
    <row r="34" spans="1:23" x14ac:dyDescent="0.25">
      <c r="A34" s="59" t="s">
        <v>202</v>
      </c>
      <c r="B34" s="59" t="s">
        <v>48</v>
      </c>
      <c r="C34" s="60" t="s">
        <v>204</v>
      </c>
      <c r="D34" s="59">
        <v>520</v>
      </c>
      <c r="E34" s="69" t="s">
        <v>219</v>
      </c>
      <c r="F34" s="8">
        <f t="shared" si="0"/>
        <v>201.98</v>
      </c>
      <c r="H34" s="2">
        <v>201.98</v>
      </c>
    </row>
    <row r="35" spans="1:23" x14ac:dyDescent="0.25">
      <c r="A35" s="59" t="s">
        <v>217</v>
      </c>
      <c r="B35" s="59" t="s">
        <v>157</v>
      </c>
      <c r="C35" s="60" t="s">
        <v>74</v>
      </c>
      <c r="D35" s="59">
        <v>522</v>
      </c>
      <c r="E35" s="69" t="s">
        <v>220</v>
      </c>
      <c r="F35" s="8">
        <f t="shared" si="0"/>
        <v>30</v>
      </c>
      <c r="J35" s="2">
        <v>30</v>
      </c>
    </row>
    <row r="36" spans="1:23" x14ac:dyDescent="0.25">
      <c r="A36" s="59" t="s">
        <v>215</v>
      </c>
      <c r="B36" s="59" t="s">
        <v>146</v>
      </c>
      <c r="C36" s="60" t="s">
        <v>216</v>
      </c>
      <c r="D36" s="59">
        <v>523</v>
      </c>
      <c r="E36" s="69" t="s">
        <v>221</v>
      </c>
      <c r="F36" s="8">
        <f t="shared" si="0"/>
        <v>90</v>
      </c>
      <c r="K36" s="2">
        <v>90</v>
      </c>
    </row>
    <row r="37" spans="1:23" x14ac:dyDescent="0.25">
      <c r="E37" s="18"/>
      <c r="F37" s="8">
        <f t="shared" si="0"/>
        <v>0</v>
      </c>
    </row>
    <row r="38" spans="1:23" x14ac:dyDescent="0.25">
      <c r="D38" s="2"/>
      <c r="F38" s="2">
        <f>SUM(F5:F37)</f>
        <v>3932.3399999999997</v>
      </c>
      <c r="G38" s="2">
        <f t="shared" ref="G38:W38" si="1">SUM(G5:G37)</f>
        <v>101.29</v>
      </c>
      <c r="H38" s="2">
        <f t="shared" si="1"/>
        <v>1379.5800000000002</v>
      </c>
      <c r="I38" s="2">
        <f t="shared" si="1"/>
        <v>42.3</v>
      </c>
      <c r="J38" s="2">
        <f t="shared" si="1"/>
        <v>120</v>
      </c>
      <c r="K38" s="2">
        <f t="shared" si="1"/>
        <v>210</v>
      </c>
      <c r="L38" s="2">
        <f t="shared" si="1"/>
        <v>97.5</v>
      </c>
      <c r="M38" s="2">
        <f t="shared" si="1"/>
        <v>340.58</v>
      </c>
      <c r="N38" s="2">
        <f t="shared" si="1"/>
        <v>0</v>
      </c>
      <c r="O38" s="2">
        <f t="shared" si="1"/>
        <v>13.64</v>
      </c>
      <c r="P38" s="2">
        <f t="shared" si="1"/>
        <v>0</v>
      </c>
      <c r="Q38" s="2">
        <f t="shared" si="1"/>
        <v>0</v>
      </c>
      <c r="R38" s="2">
        <f t="shared" si="1"/>
        <v>0</v>
      </c>
      <c r="S38" s="2">
        <f t="shared" si="1"/>
        <v>85.29</v>
      </c>
      <c r="T38" s="2">
        <f t="shared" si="1"/>
        <v>32</v>
      </c>
      <c r="U38" s="2">
        <f t="shared" si="1"/>
        <v>21.99</v>
      </c>
      <c r="V38" s="2">
        <f t="shared" si="1"/>
        <v>126</v>
      </c>
      <c r="W38" s="2">
        <f t="shared" si="1"/>
        <v>1362.17</v>
      </c>
    </row>
    <row r="39" spans="1:23" x14ac:dyDescent="0.25">
      <c r="E39" s="19" t="s">
        <v>25</v>
      </c>
      <c r="F39" s="11">
        <f>SUM(G38:W38)</f>
        <v>3932.3399999999997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25">
      <c r="G40" s="2">
        <f>F38-G38</f>
        <v>3831.0499999999997</v>
      </c>
      <c r="H40"/>
      <c r="I40"/>
      <c r="J40"/>
      <c r="K40"/>
      <c r="L40"/>
      <c r="M40"/>
      <c r="N40"/>
      <c r="O40"/>
      <c r="P40" s="2">
        <f>SUM(N38:Q38)</f>
        <v>13.64</v>
      </c>
      <c r="Q40"/>
      <c r="R40"/>
      <c r="S40"/>
      <c r="T40"/>
      <c r="U40"/>
      <c r="V40"/>
      <c r="W40"/>
    </row>
    <row r="41" spans="1:23" x14ac:dyDescent="0.25">
      <c r="A41" s="20"/>
      <c r="B41" t="s">
        <v>26</v>
      </c>
      <c r="F41" s="2">
        <f>F38-F39</f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25">
      <c r="A42" s="21"/>
      <c r="B42" t="s">
        <v>27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</sheetData>
  <phoneticPr fontId="3" type="noConversion"/>
  <pageMargins left="0.25" right="0.25" top="0.75" bottom="0.75" header="0.3" footer="0.3"/>
  <pageSetup paperSize="9" scale="4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DF04-100C-4A76-B01C-EB4922982F99}">
  <sheetPr>
    <pageSetUpPr fitToPage="1"/>
  </sheetPr>
  <dimension ref="A1:I54"/>
  <sheetViews>
    <sheetView topLeftCell="A46" workbookViewId="0">
      <selection activeCell="B45" sqref="B45"/>
    </sheetView>
  </sheetViews>
  <sheetFormatPr defaultRowHeight="15" x14ac:dyDescent="0.25"/>
  <cols>
    <col min="1" max="1" width="45.7109375" style="24" customWidth="1"/>
    <col min="2" max="2" width="11.7109375" style="24" bestFit="1" customWidth="1"/>
    <col min="3" max="3" width="10.5703125" style="24" bestFit="1" customWidth="1"/>
    <col min="4" max="4" width="9.140625" style="24"/>
    <col min="5" max="5" width="15.5703125" style="24" customWidth="1"/>
    <col min="6" max="6" width="9.7109375" style="24" bestFit="1" customWidth="1"/>
    <col min="7" max="7" width="10.5703125" style="24" bestFit="1" customWidth="1"/>
    <col min="8" max="214" width="9.140625" style="24"/>
    <col min="215" max="215" width="22.5703125" style="24" customWidth="1"/>
    <col min="216" max="218" width="0" style="24" hidden="1" customWidth="1"/>
    <col min="219" max="219" width="14.140625" style="24" bestFit="1" customWidth="1"/>
    <col min="220" max="221" width="9.140625" style="24"/>
    <col min="222" max="222" width="12.28515625" style="24" bestFit="1" customWidth="1"/>
    <col min="223" max="225" width="9.140625" style="24"/>
    <col min="226" max="226" width="8.85546875" style="24" customWidth="1"/>
    <col min="227" max="470" width="9.140625" style="24"/>
    <col min="471" max="471" width="22.5703125" style="24" customWidth="1"/>
    <col min="472" max="474" width="0" style="24" hidden="1" customWidth="1"/>
    <col min="475" max="475" width="14.140625" style="24" bestFit="1" customWidth="1"/>
    <col min="476" max="477" width="9.140625" style="24"/>
    <col min="478" max="478" width="12.28515625" style="24" bestFit="1" customWidth="1"/>
    <col min="479" max="481" width="9.140625" style="24"/>
    <col min="482" max="482" width="8.85546875" style="24" customWidth="1"/>
    <col min="483" max="726" width="9.140625" style="24"/>
    <col min="727" max="727" width="22.5703125" style="24" customWidth="1"/>
    <col min="728" max="730" width="0" style="24" hidden="1" customWidth="1"/>
    <col min="731" max="731" width="14.140625" style="24" bestFit="1" customWidth="1"/>
    <col min="732" max="733" width="9.140625" style="24"/>
    <col min="734" max="734" width="12.28515625" style="24" bestFit="1" customWidth="1"/>
    <col min="735" max="737" width="9.140625" style="24"/>
    <col min="738" max="738" width="8.85546875" style="24" customWidth="1"/>
    <col min="739" max="982" width="9.140625" style="24"/>
    <col min="983" max="983" width="22.5703125" style="24" customWidth="1"/>
    <col min="984" max="986" width="0" style="24" hidden="1" customWidth="1"/>
    <col min="987" max="987" width="14.140625" style="24" bestFit="1" customWidth="1"/>
    <col min="988" max="989" width="9.140625" style="24"/>
    <col min="990" max="990" width="12.28515625" style="24" bestFit="1" customWidth="1"/>
    <col min="991" max="993" width="9.140625" style="24"/>
    <col min="994" max="994" width="8.85546875" style="24" customWidth="1"/>
    <col min="995" max="1238" width="9.140625" style="24"/>
    <col min="1239" max="1239" width="22.5703125" style="24" customWidth="1"/>
    <col min="1240" max="1242" width="0" style="24" hidden="1" customWidth="1"/>
    <col min="1243" max="1243" width="14.140625" style="24" bestFit="1" customWidth="1"/>
    <col min="1244" max="1245" width="9.140625" style="24"/>
    <col min="1246" max="1246" width="12.28515625" style="24" bestFit="1" customWidth="1"/>
    <col min="1247" max="1249" width="9.140625" style="24"/>
    <col min="1250" max="1250" width="8.85546875" style="24" customWidth="1"/>
    <col min="1251" max="1494" width="9.140625" style="24"/>
    <col min="1495" max="1495" width="22.5703125" style="24" customWidth="1"/>
    <col min="1496" max="1498" width="0" style="24" hidden="1" customWidth="1"/>
    <col min="1499" max="1499" width="14.140625" style="24" bestFit="1" customWidth="1"/>
    <col min="1500" max="1501" width="9.140625" style="24"/>
    <col min="1502" max="1502" width="12.28515625" style="24" bestFit="1" customWidth="1"/>
    <col min="1503" max="1505" width="9.140625" style="24"/>
    <col min="1506" max="1506" width="8.85546875" style="24" customWidth="1"/>
    <col min="1507" max="1750" width="9.140625" style="24"/>
    <col min="1751" max="1751" width="22.5703125" style="24" customWidth="1"/>
    <col min="1752" max="1754" width="0" style="24" hidden="1" customWidth="1"/>
    <col min="1755" max="1755" width="14.140625" style="24" bestFit="1" customWidth="1"/>
    <col min="1756" max="1757" width="9.140625" style="24"/>
    <col min="1758" max="1758" width="12.28515625" style="24" bestFit="1" customWidth="1"/>
    <col min="1759" max="1761" width="9.140625" style="24"/>
    <col min="1762" max="1762" width="8.85546875" style="24" customWidth="1"/>
    <col min="1763" max="2006" width="9.140625" style="24"/>
    <col min="2007" max="2007" width="22.5703125" style="24" customWidth="1"/>
    <col min="2008" max="2010" width="0" style="24" hidden="1" customWidth="1"/>
    <col min="2011" max="2011" width="14.140625" style="24" bestFit="1" customWidth="1"/>
    <col min="2012" max="2013" width="9.140625" style="24"/>
    <col min="2014" max="2014" width="12.28515625" style="24" bestFit="1" customWidth="1"/>
    <col min="2015" max="2017" width="9.140625" style="24"/>
    <col min="2018" max="2018" width="8.85546875" style="24" customWidth="1"/>
    <col min="2019" max="2262" width="9.140625" style="24"/>
    <col min="2263" max="2263" width="22.5703125" style="24" customWidth="1"/>
    <col min="2264" max="2266" width="0" style="24" hidden="1" customWidth="1"/>
    <col min="2267" max="2267" width="14.140625" style="24" bestFit="1" customWidth="1"/>
    <col min="2268" max="2269" width="9.140625" style="24"/>
    <col min="2270" max="2270" width="12.28515625" style="24" bestFit="1" customWidth="1"/>
    <col min="2271" max="2273" width="9.140625" style="24"/>
    <col min="2274" max="2274" width="8.85546875" style="24" customWidth="1"/>
    <col min="2275" max="2518" width="9.140625" style="24"/>
    <col min="2519" max="2519" width="22.5703125" style="24" customWidth="1"/>
    <col min="2520" max="2522" width="0" style="24" hidden="1" customWidth="1"/>
    <col min="2523" max="2523" width="14.140625" style="24" bestFit="1" customWidth="1"/>
    <col min="2524" max="2525" width="9.140625" style="24"/>
    <col min="2526" max="2526" width="12.28515625" style="24" bestFit="1" customWidth="1"/>
    <col min="2527" max="2529" width="9.140625" style="24"/>
    <col min="2530" max="2530" width="8.85546875" style="24" customWidth="1"/>
    <col min="2531" max="2774" width="9.140625" style="24"/>
    <col min="2775" max="2775" width="22.5703125" style="24" customWidth="1"/>
    <col min="2776" max="2778" width="0" style="24" hidden="1" customWidth="1"/>
    <col min="2779" max="2779" width="14.140625" style="24" bestFit="1" customWidth="1"/>
    <col min="2780" max="2781" width="9.140625" style="24"/>
    <col min="2782" max="2782" width="12.28515625" style="24" bestFit="1" customWidth="1"/>
    <col min="2783" max="2785" width="9.140625" style="24"/>
    <col min="2786" max="2786" width="8.85546875" style="24" customWidth="1"/>
    <col min="2787" max="3030" width="9.140625" style="24"/>
    <col min="3031" max="3031" width="22.5703125" style="24" customWidth="1"/>
    <col min="3032" max="3034" width="0" style="24" hidden="1" customWidth="1"/>
    <col min="3035" max="3035" width="14.140625" style="24" bestFit="1" customWidth="1"/>
    <col min="3036" max="3037" width="9.140625" style="24"/>
    <col min="3038" max="3038" width="12.28515625" style="24" bestFit="1" customWidth="1"/>
    <col min="3039" max="3041" width="9.140625" style="24"/>
    <col min="3042" max="3042" width="8.85546875" style="24" customWidth="1"/>
    <col min="3043" max="3286" width="9.140625" style="24"/>
    <col min="3287" max="3287" width="22.5703125" style="24" customWidth="1"/>
    <col min="3288" max="3290" width="0" style="24" hidden="1" customWidth="1"/>
    <col min="3291" max="3291" width="14.140625" style="24" bestFit="1" customWidth="1"/>
    <col min="3292" max="3293" width="9.140625" style="24"/>
    <col min="3294" max="3294" width="12.28515625" style="24" bestFit="1" customWidth="1"/>
    <col min="3295" max="3297" width="9.140625" style="24"/>
    <col min="3298" max="3298" width="8.85546875" style="24" customWidth="1"/>
    <col min="3299" max="3542" width="9.140625" style="24"/>
    <col min="3543" max="3543" width="22.5703125" style="24" customWidth="1"/>
    <col min="3544" max="3546" width="0" style="24" hidden="1" customWidth="1"/>
    <col min="3547" max="3547" width="14.140625" style="24" bestFit="1" customWidth="1"/>
    <col min="3548" max="3549" width="9.140625" style="24"/>
    <col min="3550" max="3550" width="12.28515625" style="24" bestFit="1" customWidth="1"/>
    <col min="3551" max="3553" width="9.140625" style="24"/>
    <col min="3554" max="3554" width="8.85546875" style="24" customWidth="1"/>
    <col min="3555" max="3798" width="9.140625" style="24"/>
    <col min="3799" max="3799" width="22.5703125" style="24" customWidth="1"/>
    <col min="3800" max="3802" width="0" style="24" hidden="1" customWidth="1"/>
    <col min="3803" max="3803" width="14.140625" style="24" bestFit="1" customWidth="1"/>
    <col min="3804" max="3805" width="9.140625" style="24"/>
    <col min="3806" max="3806" width="12.28515625" style="24" bestFit="1" customWidth="1"/>
    <col min="3807" max="3809" width="9.140625" style="24"/>
    <col min="3810" max="3810" width="8.85546875" style="24" customWidth="1"/>
    <col min="3811" max="4054" width="9.140625" style="24"/>
    <col min="4055" max="4055" width="22.5703125" style="24" customWidth="1"/>
    <col min="4056" max="4058" width="0" style="24" hidden="1" customWidth="1"/>
    <col min="4059" max="4059" width="14.140625" style="24" bestFit="1" customWidth="1"/>
    <col min="4060" max="4061" width="9.140625" style="24"/>
    <col min="4062" max="4062" width="12.28515625" style="24" bestFit="1" customWidth="1"/>
    <col min="4063" max="4065" width="9.140625" style="24"/>
    <col min="4066" max="4066" width="8.85546875" style="24" customWidth="1"/>
    <col min="4067" max="4310" width="9.140625" style="24"/>
    <col min="4311" max="4311" width="22.5703125" style="24" customWidth="1"/>
    <col min="4312" max="4314" width="0" style="24" hidden="1" customWidth="1"/>
    <col min="4315" max="4315" width="14.140625" style="24" bestFit="1" customWidth="1"/>
    <col min="4316" max="4317" width="9.140625" style="24"/>
    <col min="4318" max="4318" width="12.28515625" style="24" bestFit="1" customWidth="1"/>
    <col min="4319" max="4321" width="9.140625" style="24"/>
    <col min="4322" max="4322" width="8.85546875" style="24" customWidth="1"/>
    <col min="4323" max="4566" width="9.140625" style="24"/>
    <col min="4567" max="4567" width="22.5703125" style="24" customWidth="1"/>
    <col min="4568" max="4570" width="0" style="24" hidden="1" customWidth="1"/>
    <col min="4571" max="4571" width="14.140625" style="24" bestFit="1" customWidth="1"/>
    <col min="4572" max="4573" width="9.140625" style="24"/>
    <col min="4574" max="4574" width="12.28515625" style="24" bestFit="1" customWidth="1"/>
    <col min="4575" max="4577" width="9.140625" style="24"/>
    <col min="4578" max="4578" width="8.85546875" style="24" customWidth="1"/>
    <col min="4579" max="4822" width="9.140625" style="24"/>
    <col min="4823" max="4823" width="22.5703125" style="24" customWidth="1"/>
    <col min="4824" max="4826" width="0" style="24" hidden="1" customWidth="1"/>
    <col min="4827" max="4827" width="14.140625" style="24" bestFit="1" customWidth="1"/>
    <col min="4828" max="4829" width="9.140625" style="24"/>
    <col min="4830" max="4830" width="12.28515625" style="24" bestFit="1" customWidth="1"/>
    <col min="4831" max="4833" width="9.140625" style="24"/>
    <col min="4834" max="4834" width="8.85546875" style="24" customWidth="1"/>
    <col min="4835" max="5078" width="9.140625" style="24"/>
    <col min="5079" max="5079" width="22.5703125" style="24" customWidth="1"/>
    <col min="5080" max="5082" width="0" style="24" hidden="1" customWidth="1"/>
    <col min="5083" max="5083" width="14.140625" style="24" bestFit="1" customWidth="1"/>
    <col min="5084" max="5085" width="9.140625" style="24"/>
    <col min="5086" max="5086" width="12.28515625" style="24" bestFit="1" customWidth="1"/>
    <col min="5087" max="5089" width="9.140625" style="24"/>
    <col min="5090" max="5090" width="8.85546875" style="24" customWidth="1"/>
    <col min="5091" max="5334" width="9.140625" style="24"/>
    <col min="5335" max="5335" width="22.5703125" style="24" customWidth="1"/>
    <col min="5336" max="5338" width="0" style="24" hidden="1" customWidth="1"/>
    <col min="5339" max="5339" width="14.140625" style="24" bestFit="1" customWidth="1"/>
    <col min="5340" max="5341" width="9.140625" style="24"/>
    <col min="5342" max="5342" width="12.28515625" style="24" bestFit="1" customWidth="1"/>
    <col min="5343" max="5345" width="9.140625" style="24"/>
    <col min="5346" max="5346" width="8.85546875" style="24" customWidth="1"/>
    <col min="5347" max="5590" width="9.140625" style="24"/>
    <col min="5591" max="5591" width="22.5703125" style="24" customWidth="1"/>
    <col min="5592" max="5594" width="0" style="24" hidden="1" customWidth="1"/>
    <col min="5595" max="5595" width="14.140625" style="24" bestFit="1" customWidth="1"/>
    <col min="5596" max="5597" width="9.140625" style="24"/>
    <col min="5598" max="5598" width="12.28515625" style="24" bestFit="1" customWidth="1"/>
    <col min="5599" max="5601" width="9.140625" style="24"/>
    <col min="5602" max="5602" width="8.85546875" style="24" customWidth="1"/>
    <col min="5603" max="5846" width="9.140625" style="24"/>
    <col min="5847" max="5847" width="22.5703125" style="24" customWidth="1"/>
    <col min="5848" max="5850" width="0" style="24" hidden="1" customWidth="1"/>
    <col min="5851" max="5851" width="14.140625" style="24" bestFit="1" customWidth="1"/>
    <col min="5852" max="5853" width="9.140625" style="24"/>
    <col min="5854" max="5854" width="12.28515625" style="24" bestFit="1" customWidth="1"/>
    <col min="5855" max="5857" width="9.140625" style="24"/>
    <col min="5858" max="5858" width="8.85546875" style="24" customWidth="1"/>
    <col min="5859" max="6102" width="9.140625" style="24"/>
    <col min="6103" max="6103" width="22.5703125" style="24" customWidth="1"/>
    <col min="6104" max="6106" width="0" style="24" hidden="1" customWidth="1"/>
    <col min="6107" max="6107" width="14.140625" style="24" bestFit="1" customWidth="1"/>
    <col min="6108" max="6109" width="9.140625" style="24"/>
    <col min="6110" max="6110" width="12.28515625" style="24" bestFit="1" customWidth="1"/>
    <col min="6111" max="6113" width="9.140625" style="24"/>
    <col min="6114" max="6114" width="8.85546875" style="24" customWidth="1"/>
    <col min="6115" max="6358" width="9.140625" style="24"/>
    <col min="6359" max="6359" width="22.5703125" style="24" customWidth="1"/>
    <col min="6360" max="6362" width="0" style="24" hidden="1" customWidth="1"/>
    <col min="6363" max="6363" width="14.140625" style="24" bestFit="1" customWidth="1"/>
    <col min="6364" max="6365" width="9.140625" style="24"/>
    <col min="6366" max="6366" width="12.28515625" style="24" bestFit="1" customWidth="1"/>
    <col min="6367" max="6369" width="9.140625" style="24"/>
    <col min="6370" max="6370" width="8.85546875" style="24" customWidth="1"/>
    <col min="6371" max="6614" width="9.140625" style="24"/>
    <col min="6615" max="6615" width="22.5703125" style="24" customWidth="1"/>
    <col min="6616" max="6618" width="0" style="24" hidden="1" customWidth="1"/>
    <col min="6619" max="6619" width="14.140625" style="24" bestFit="1" customWidth="1"/>
    <col min="6620" max="6621" width="9.140625" style="24"/>
    <col min="6622" max="6622" width="12.28515625" style="24" bestFit="1" customWidth="1"/>
    <col min="6623" max="6625" width="9.140625" style="24"/>
    <col min="6626" max="6626" width="8.85546875" style="24" customWidth="1"/>
    <col min="6627" max="6870" width="9.140625" style="24"/>
    <col min="6871" max="6871" width="22.5703125" style="24" customWidth="1"/>
    <col min="6872" max="6874" width="0" style="24" hidden="1" customWidth="1"/>
    <col min="6875" max="6875" width="14.140625" style="24" bestFit="1" customWidth="1"/>
    <col min="6876" max="6877" width="9.140625" style="24"/>
    <col min="6878" max="6878" width="12.28515625" style="24" bestFit="1" customWidth="1"/>
    <col min="6879" max="6881" width="9.140625" style="24"/>
    <col min="6882" max="6882" width="8.85546875" style="24" customWidth="1"/>
    <col min="6883" max="7126" width="9.140625" style="24"/>
    <col min="7127" max="7127" width="22.5703125" style="24" customWidth="1"/>
    <col min="7128" max="7130" width="0" style="24" hidden="1" customWidth="1"/>
    <col min="7131" max="7131" width="14.140625" style="24" bestFit="1" customWidth="1"/>
    <col min="7132" max="7133" width="9.140625" style="24"/>
    <col min="7134" max="7134" width="12.28515625" style="24" bestFit="1" customWidth="1"/>
    <col min="7135" max="7137" width="9.140625" style="24"/>
    <col min="7138" max="7138" width="8.85546875" style="24" customWidth="1"/>
    <col min="7139" max="7382" width="9.140625" style="24"/>
    <col min="7383" max="7383" width="22.5703125" style="24" customWidth="1"/>
    <col min="7384" max="7386" width="0" style="24" hidden="1" customWidth="1"/>
    <col min="7387" max="7387" width="14.140625" style="24" bestFit="1" customWidth="1"/>
    <col min="7388" max="7389" width="9.140625" style="24"/>
    <col min="7390" max="7390" width="12.28515625" style="24" bestFit="1" customWidth="1"/>
    <col min="7391" max="7393" width="9.140625" style="24"/>
    <col min="7394" max="7394" width="8.85546875" style="24" customWidth="1"/>
    <col min="7395" max="7638" width="9.140625" style="24"/>
    <col min="7639" max="7639" width="22.5703125" style="24" customWidth="1"/>
    <col min="7640" max="7642" width="0" style="24" hidden="1" customWidth="1"/>
    <col min="7643" max="7643" width="14.140625" style="24" bestFit="1" customWidth="1"/>
    <col min="7644" max="7645" width="9.140625" style="24"/>
    <col min="7646" max="7646" width="12.28515625" style="24" bestFit="1" customWidth="1"/>
    <col min="7647" max="7649" width="9.140625" style="24"/>
    <col min="7650" max="7650" width="8.85546875" style="24" customWidth="1"/>
    <col min="7651" max="7894" width="9.140625" style="24"/>
    <col min="7895" max="7895" width="22.5703125" style="24" customWidth="1"/>
    <col min="7896" max="7898" width="0" style="24" hidden="1" customWidth="1"/>
    <col min="7899" max="7899" width="14.140625" style="24" bestFit="1" customWidth="1"/>
    <col min="7900" max="7901" width="9.140625" style="24"/>
    <col min="7902" max="7902" width="12.28515625" style="24" bestFit="1" customWidth="1"/>
    <col min="7903" max="7905" width="9.140625" style="24"/>
    <col min="7906" max="7906" width="8.85546875" style="24" customWidth="1"/>
    <col min="7907" max="8150" width="9.140625" style="24"/>
    <col min="8151" max="8151" width="22.5703125" style="24" customWidth="1"/>
    <col min="8152" max="8154" width="0" style="24" hidden="1" customWidth="1"/>
    <col min="8155" max="8155" width="14.140625" style="24" bestFit="1" customWidth="1"/>
    <col min="8156" max="8157" width="9.140625" style="24"/>
    <col min="8158" max="8158" width="12.28515625" style="24" bestFit="1" customWidth="1"/>
    <col min="8159" max="8161" width="9.140625" style="24"/>
    <col min="8162" max="8162" width="8.85546875" style="24" customWidth="1"/>
    <col min="8163" max="8406" width="9.140625" style="24"/>
    <col min="8407" max="8407" width="22.5703125" style="24" customWidth="1"/>
    <col min="8408" max="8410" width="0" style="24" hidden="1" customWidth="1"/>
    <col min="8411" max="8411" width="14.140625" style="24" bestFit="1" customWidth="1"/>
    <col min="8412" max="8413" width="9.140625" style="24"/>
    <col min="8414" max="8414" width="12.28515625" style="24" bestFit="1" customWidth="1"/>
    <col min="8415" max="8417" width="9.140625" style="24"/>
    <col min="8418" max="8418" width="8.85546875" style="24" customWidth="1"/>
    <col min="8419" max="8662" width="9.140625" style="24"/>
    <col min="8663" max="8663" width="22.5703125" style="24" customWidth="1"/>
    <col min="8664" max="8666" width="0" style="24" hidden="1" customWidth="1"/>
    <col min="8667" max="8667" width="14.140625" style="24" bestFit="1" customWidth="1"/>
    <col min="8668" max="8669" width="9.140625" style="24"/>
    <col min="8670" max="8670" width="12.28515625" style="24" bestFit="1" customWidth="1"/>
    <col min="8671" max="8673" width="9.140625" style="24"/>
    <col min="8674" max="8674" width="8.85546875" style="24" customWidth="1"/>
    <col min="8675" max="8918" width="9.140625" style="24"/>
    <col min="8919" max="8919" width="22.5703125" style="24" customWidth="1"/>
    <col min="8920" max="8922" width="0" style="24" hidden="1" customWidth="1"/>
    <col min="8923" max="8923" width="14.140625" style="24" bestFit="1" customWidth="1"/>
    <col min="8924" max="8925" width="9.140625" style="24"/>
    <col min="8926" max="8926" width="12.28515625" style="24" bestFit="1" customWidth="1"/>
    <col min="8927" max="8929" width="9.140625" style="24"/>
    <col min="8930" max="8930" width="8.85546875" style="24" customWidth="1"/>
    <col min="8931" max="9174" width="9.140625" style="24"/>
    <col min="9175" max="9175" width="22.5703125" style="24" customWidth="1"/>
    <col min="9176" max="9178" width="0" style="24" hidden="1" customWidth="1"/>
    <col min="9179" max="9179" width="14.140625" style="24" bestFit="1" customWidth="1"/>
    <col min="9180" max="9181" width="9.140625" style="24"/>
    <col min="9182" max="9182" width="12.28515625" style="24" bestFit="1" customWidth="1"/>
    <col min="9183" max="9185" width="9.140625" style="24"/>
    <col min="9186" max="9186" width="8.85546875" style="24" customWidth="1"/>
    <col min="9187" max="9430" width="9.140625" style="24"/>
    <col min="9431" max="9431" width="22.5703125" style="24" customWidth="1"/>
    <col min="9432" max="9434" width="0" style="24" hidden="1" customWidth="1"/>
    <col min="9435" max="9435" width="14.140625" style="24" bestFit="1" customWidth="1"/>
    <col min="9436" max="9437" width="9.140625" style="24"/>
    <col min="9438" max="9438" width="12.28515625" style="24" bestFit="1" customWidth="1"/>
    <col min="9439" max="9441" width="9.140625" style="24"/>
    <col min="9442" max="9442" width="8.85546875" style="24" customWidth="1"/>
    <col min="9443" max="9686" width="9.140625" style="24"/>
    <col min="9687" max="9687" width="22.5703125" style="24" customWidth="1"/>
    <col min="9688" max="9690" width="0" style="24" hidden="1" customWidth="1"/>
    <col min="9691" max="9691" width="14.140625" style="24" bestFit="1" customWidth="1"/>
    <col min="9692" max="9693" width="9.140625" style="24"/>
    <col min="9694" max="9694" width="12.28515625" style="24" bestFit="1" customWidth="1"/>
    <col min="9695" max="9697" width="9.140625" style="24"/>
    <col min="9698" max="9698" width="8.85546875" style="24" customWidth="1"/>
    <col min="9699" max="9942" width="9.140625" style="24"/>
    <col min="9943" max="9943" width="22.5703125" style="24" customWidth="1"/>
    <col min="9944" max="9946" width="0" style="24" hidden="1" customWidth="1"/>
    <col min="9947" max="9947" width="14.140625" style="24" bestFit="1" customWidth="1"/>
    <col min="9948" max="9949" width="9.140625" style="24"/>
    <col min="9950" max="9950" width="12.28515625" style="24" bestFit="1" customWidth="1"/>
    <col min="9951" max="9953" width="9.140625" style="24"/>
    <col min="9954" max="9954" width="8.85546875" style="24" customWidth="1"/>
    <col min="9955" max="10198" width="9.140625" style="24"/>
    <col min="10199" max="10199" width="22.5703125" style="24" customWidth="1"/>
    <col min="10200" max="10202" width="0" style="24" hidden="1" customWidth="1"/>
    <col min="10203" max="10203" width="14.140625" style="24" bestFit="1" customWidth="1"/>
    <col min="10204" max="10205" width="9.140625" style="24"/>
    <col min="10206" max="10206" width="12.28515625" style="24" bestFit="1" customWidth="1"/>
    <col min="10207" max="10209" width="9.140625" style="24"/>
    <col min="10210" max="10210" width="8.85546875" style="24" customWidth="1"/>
    <col min="10211" max="10454" width="9.140625" style="24"/>
    <col min="10455" max="10455" width="22.5703125" style="24" customWidth="1"/>
    <col min="10456" max="10458" width="0" style="24" hidden="1" customWidth="1"/>
    <col min="10459" max="10459" width="14.140625" style="24" bestFit="1" customWidth="1"/>
    <col min="10460" max="10461" width="9.140625" style="24"/>
    <col min="10462" max="10462" width="12.28515625" style="24" bestFit="1" customWidth="1"/>
    <col min="10463" max="10465" width="9.140625" style="24"/>
    <col min="10466" max="10466" width="8.85546875" style="24" customWidth="1"/>
    <col min="10467" max="10710" width="9.140625" style="24"/>
    <col min="10711" max="10711" width="22.5703125" style="24" customWidth="1"/>
    <col min="10712" max="10714" width="0" style="24" hidden="1" customWidth="1"/>
    <col min="10715" max="10715" width="14.140625" style="24" bestFit="1" customWidth="1"/>
    <col min="10716" max="10717" width="9.140625" style="24"/>
    <col min="10718" max="10718" width="12.28515625" style="24" bestFit="1" customWidth="1"/>
    <col min="10719" max="10721" width="9.140625" style="24"/>
    <col min="10722" max="10722" width="8.85546875" style="24" customWidth="1"/>
    <col min="10723" max="10966" width="9.140625" style="24"/>
    <col min="10967" max="10967" width="22.5703125" style="24" customWidth="1"/>
    <col min="10968" max="10970" width="0" style="24" hidden="1" customWidth="1"/>
    <col min="10971" max="10971" width="14.140625" style="24" bestFit="1" customWidth="1"/>
    <col min="10972" max="10973" width="9.140625" style="24"/>
    <col min="10974" max="10974" width="12.28515625" style="24" bestFit="1" customWidth="1"/>
    <col min="10975" max="10977" width="9.140625" style="24"/>
    <col min="10978" max="10978" width="8.85546875" style="24" customWidth="1"/>
    <col min="10979" max="11222" width="9.140625" style="24"/>
    <col min="11223" max="11223" width="22.5703125" style="24" customWidth="1"/>
    <col min="11224" max="11226" width="0" style="24" hidden="1" customWidth="1"/>
    <col min="11227" max="11227" width="14.140625" style="24" bestFit="1" customWidth="1"/>
    <col min="11228" max="11229" width="9.140625" style="24"/>
    <col min="11230" max="11230" width="12.28515625" style="24" bestFit="1" customWidth="1"/>
    <col min="11231" max="11233" width="9.140625" style="24"/>
    <col min="11234" max="11234" width="8.85546875" style="24" customWidth="1"/>
    <col min="11235" max="11478" width="9.140625" style="24"/>
    <col min="11479" max="11479" width="22.5703125" style="24" customWidth="1"/>
    <col min="11480" max="11482" width="0" style="24" hidden="1" customWidth="1"/>
    <col min="11483" max="11483" width="14.140625" style="24" bestFit="1" customWidth="1"/>
    <col min="11484" max="11485" width="9.140625" style="24"/>
    <col min="11486" max="11486" width="12.28515625" style="24" bestFit="1" customWidth="1"/>
    <col min="11487" max="11489" width="9.140625" style="24"/>
    <col min="11490" max="11490" width="8.85546875" style="24" customWidth="1"/>
    <col min="11491" max="11734" width="9.140625" style="24"/>
    <col min="11735" max="11735" width="22.5703125" style="24" customWidth="1"/>
    <col min="11736" max="11738" width="0" style="24" hidden="1" customWidth="1"/>
    <col min="11739" max="11739" width="14.140625" style="24" bestFit="1" customWidth="1"/>
    <col min="11740" max="11741" width="9.140625" style="24"/>
    <col min="11742" max="11742" width="12.28515625" style="24" bestFit="1" customWidth="1"/>
    <col min="11743" max="11745" width="9.140625" style="24"/>
    <col min="11746" max="11746" width="8.85546875" style="24" customWidth="1"/>
    <col min="11747" max="11990" width="9.140625" style="24"/>
    <col min="11991" max="11991" width="22.5703125" style="24" customWidth="1"/>
    <col min="11992" max="11994" width="0" style="24" hidden="1" customWidth="1"/>
    <col min="11995" max="11995" width="14.140625" style="24" bestFit="1" customWidth="1"/>
    <col min="11996" max="11997" width="9.140625" style="24"/>
    <col min="11998" max="11998" width="12.28515625" style="24" bestFit="1" customWidth="1"/>
    <col min="11999" max="12001" width="9.140625" style="24"/>
    <col min="12002" max="12002" width="8.85546875" style="24" customWidth="1"/>
    <col min="12003" max="12246" width="9.140625" style="24"/>
    <col min="12247" max="12247" width="22.5703125" style="24" customWidth="1"/>
    <col min="12248" max="12250" width="0" style="24" hidden="1" customWidth="1"/>
    <col min="12251" max="12251" width="14.140625" style="24" bestFit="1" customWidth="1"/>
    <col min="12252" max="12253" width="9.140625" style="24"/>
    <col min="12254" max="12254" width="12.28515625" style="24" bestFit="1" customWidth="1"/>
    <col min="12255" max="12257" width="9.140625" style="24"/>
    <col min="12258" max="12258" width="8.85546875" style="24" customWidth="1"/>
    <col min="12259" max="12502" width="9.140625" style="24"/>
    <col min="12503" max="12503" width="22.5703125" style="24" customWidth="1"/>
    <col min="12504" max="12506" width="0" style="24" hidden="1" customWidth="1"/>
    <col min="12507" max="12507" width="14.140625" style="24" bestFit="1" customWidth="1"/>
    <col min="12508" max="12509" width="9.140625" style="24"/>
    <col min="12510" max="12510" width="12.28515625" style="24" bestFit="1" customWidth="1"/>
    <col min="12511" max="12513" width="9.140625" style="24"/>
    <col min="12514" max="12514" width="8.85546875" style="24" customWidth="1"/>
    <col min="12515" max="12758" width="9.140625" style="24"/>
    <col min="12759" max="12759" width="22.5703125" style="24" customWidth="1"/>
    <col min="12760" max="12762" width="0" style="24" hidden="1" customWidth="1"/>
    <col min="12763" max="12763" width="14.140625" style="24" bestFit="1" customWidth="1"/>
    <col min="12764" max="12765" width="9.140625" style="24"/>
    <col min="12766" max="12766" width="12.28515625" style="24" bestFit="1" customWidth="1"/>
    <col min="12767" max="12769" width="9.140625" style="24"/>
    <col min="12770" max="12770" width="8.85546875" style="24" customWidth="1"/>
    <col min="12771" max="13014" width="9.140625" style="24"/>
    <col min="13015" max="13015" width="22.5703125" style="24" customWidth="1"/>
    <col min="13016" max="13018" width="0" style="24" hidden="1" customWidth="1"/>
    <col min="13019" max="13019" width="14.140625" style="24" bestFit="1" customWidth="1"/>
    <col min="13020" max="13021" width="9.140625" style="24"/>
    <col min="13022" max="13022" width="12.28515625" style="24" bestFit="1" customWidth="1"/>
    <col min="13023" max="13025" width="9.140625" style="24"/>
    <col min="13026" max="13026" width="8.85546875" style="24" customWidth="1"/>
    <col min="13027" max="13270" width="9.140625" style="24"/>
    <col min="13271" max="13271" width="22.5703125" style="24" customWidth="1"/>
    <col min="13272" max="13274" width="0" style="24" hidden="1" customWidth="1"/>
    <col min="13275" max="13275" width="14.140625" style="24" bestFit="1" customWidth="1"/>
    <col min="13276" max="13277" width="9.140625" style="24"/>
    <col min="13278" max="13278" width="12.28515625" style="24" bestFit="1" customWidth="1"/>
    <col min="13279" max="13281" width="9.140625" style="24"/>
    <col min="13282" max="13282" width="8.85546875" style="24" customWidth="1"/>
    <col min="13283" max="13526" width="9.140625" style="24"/>
    <col min="13527" max="13527" width="22.5703125" style="24" customWidth="1"/>
    <col min="13528" max="13530" width="0" style="24" hidden="1" customWidth="1"/>
    <col min="13531" max="13531" width="14.140625" style="24" bestFit="1" customWidth="1"/>
    <col min="13532" max="13533" width="9.140625" style="24"/>
    <col min="13534" max="13534" width="12.28515625" style="24" bestFit="1" customWidth="1"/>
    <col min="13535" max="13537" width="9.140625" style="24"/>
    <col min="13538" max="13538" width="8.85546875" style="24" customWidth="1"/>
    <col min="13539" max="13782" width="9.140625" style="24"/>
    <col min="13783" max="13783" width="22.5703125" style="24" customWidth="1"/>
    <col min="13784" max="13786" width="0" style="24" hidden="1" customWidth="1"/>
    <col min="13787" max="13787" width="14.140625" style="24" bestFit="1" customWidth="1"/>
    <col min="13788" max="13789" width="9.140625" style="24"/>
    <col min="13790" max="13790" width="12.28515625" style="24" bestFit="1" customWidth="1"/>
    <col min="13791" max="13793" width="9.140625" style="24"/>
    <col min="13794" max="13794" width="8.85546875" style="24" customWidth="1"/>
    <col min="13795" max="14038" width="9.140625" style="24"/>
    <col min="14039" max="14039" width="22.5703125" style="24" customWidth="1"/>
    <col min="14040" max="14042" width="0" style="24" hidden="1" customWidth="1"/>
    <col min="14043" max="14043" width="14.140625" style="24" bestFit="1" customWidth="1"/>
    <col min="14044" max="14045" width="9.140625" style="24"/>
    <col min="14046" max="14046" width="12.28515625" style="24" bestFit="1" customWidth="1"/>
    <col min="14047" max="14049" width="9.140625" style="24"/>
    <col min="14050" max="14050" width="8.85546875" style="24" customWidth="1"/>
    <col min="14051" max="14294" width="9.140625" style="24"/>
    <col min="14295" max="14295" width="22.5703125" style="24" customWidth="1"/>
    <col min="14296" max="14298" width="0" style="24" hidden="1" customWidth="1"/>
    <col min="14299" max="14299" width="14.140625" style="24" bestFit="1" customWidth="1"/>
    <col min="14300" max="14301" width="9.140625" style="24"/>
    <col min="14302" max="14302" width="12.28515625" style="24" bestFit="1" customWidth="1"/>
    <col min="14303" max="14305" width="9.140625" style="24"/>
    <col min="14306" max="14306" width="8.85546875" style="24" customWidth="1"/>
    <col min="14307" max="14550" width="9.140625" style="24"/>
    <col min="14551" max="14551" width="22.5703125" style="24" customWidth="1"/>
    <col min="14552" max="14554" width="0" style="24" hidden="1" customWidth="1"/>
    <col min="14555" max="14555" width="14.140625" style="24" bestFit="1" customWidth="1"/>
    <col min="14556" max="14557" width="9.140625" style="24"/>
    <col min="14558" max="14558" width="12.28515625" style="24" bestFit="1" customWidth="1"/>
    <col min="14559" max="14561" width="9.140625" style="24"/>
    <col min="14562" max="14562" width="8.85546875" style="24" customWidth="1"/>
    <col min="14563" max="14806" width="9.140625" style="24"/>
    <col min="14807" max="14807" width="22.5703125" style="24" customWidth="1"/>
    <col min="14808" max="14810" width="0" style="24" hidden="1" customWidth="1"/>
    <col min="14811" max="14811" width="14.140625" style="24" bestFit="1" customWidth="1"/>
    <col min="14812" max="14813" width="9.140625" style="24"/>
    <col min="14814" max="14814" width="12.28515625" style="24" bestFit="1" customWidth="1"/>
    <col min="14815" max="14817" width="9.140625" style="24"/>
    <col min="14818" max="14818" width="8.85546875" style="24" customWidth="1"/>
    <col min="14819" max="15062" width="9.140625" style="24"/>
    <col min="15063" max="15063" width="22.5703125" style="24" customWidth="1"/>
    <col min="15064" max="15066" width="0" style="24" hidden="1" customWidth="1"/>
    <col min="15067" max="15067" width="14.140625" style="24" bestFit="1" customWidth="1"/>
    <col min="15068" max="15069" width="9.140625" style="24"/>
    <col min="15070" max="15070" width="12.28515625" style="24" bestFit="1" customWidth="1"/>
    <col min="15071" max="15073" width="9.140625" style="24"/>
    <col min="15074" max="15074" width="8.85546875" style="24" customWidth="1"/>
    <col min="15075" max="15318" width="9.140625" style="24"/>
    <col min="15319" max="15319" width="22.5703125" style="24" customWidth="1"/>
    <col min="15320" max="15322" width="0" style="24" hidden="1" customWidth="1"/>
    <col min="15323" max="15323" width="14.140625" style="24" bestFit="1" customWidth="1"/>
    <col min="15324" max="15325" width="9.140625" style="24"/>
    <col min="15326" max="15326" width="12.28515625" style="24" bestFit="1" customWidth="1"/>
    <col min="15327" max="15329" width="9.140625" style="24"/>
    <col min="15330" max="15330" width="8.85546875" style="24" customWidth="1"/>
    <col min="15331" max="15574" width="9.140625" style="24"/>
    <col min="15575" max="15575" width="22.5703125" style="24" customWidth="1"/>
    <col min="15576" max="15578" width="0" style="24" hidden="1" customWidth="1"/>
    <col min="15579" max="15579" width="14.140625" style="24" bestFit="1" customWidth="1"/>
    <col min="15580" max="15581" width="9.140625" style="24"/>
    <col min="15582" max="15582" width="12.28515625" style="24" bestFit="1" customWidth="1"/>
    <col min="15583" max="15585" width="9.140625" style="24"/>
    <col min="15586" max="15586" width="8.85546875" style="24" customWidth="1"/>
    <col min="15587" max="15830" width="9.140625" style="24"/>
    <col min="15831" max="15831" width="22.5703125" style="24" customWidth="1"/>
    <col min="15832" max="15834" width="0" style="24" hidden="1" customWidth="1"/>
    <col min="15835" max="15835" width="14.140625" style="24" bestFit="1" customWidth="1"/>
    <col min="15836" max="15837" width="9.140625" style="24"/>
    <col min="15838" max="15838" width="12.28515625" style="24" bestFit="1" customWidth="1"/>
    <col min="15839" max="15841" width="9.140625" style="24"/>
    <col min="15842" max="15842" width="8.85546875" style="24" customWidth="1"/>
    <col min="15843" max="16086" width="9.140625" style="24"/>
    <col min="16087" max="16087" width="22.5703125" style="24" customWidth="1"/>
    <col min="16088" max="16090" width="0" style="24" hidden="1" customWidth="1"/>
    <col min="16091" max="16091" width="14.140625" style="24" bestFit="1" customWidth="1"/>
    <col min="16092" max="16093" width="9.140625" style="24"/>
    <col min="16094" max="16094" width="12.28515625" style="24" bestFit="1" customWidth="1"/>
    <col min="16095" max="16097" width="9.140625" style="24"/>
    <col min="16098" max="16098" width="8.85546875" style="24" customWidth="1"/>
    <col min="16099" max="16384" width="9.140625" style="24"/>
  </cols>
  <sheetData>
    <row r="1" spans="1:6" x14ac:dyDescent="0.25">
      <c r="A1" s="23" t="s">
        <v>46</v>
      </c>
    </row>
    <row r="2" spans="1:6" x14ac:dyDescent="0.25">
      <c r="A2" s="23" t="s">
        <v>231</v>
      </c>
    </row>
    <row r="3" spans="1:6" x14ac:dyDescent="0.25">
      <c r="A3" s="23"/>
      <c r="C3" s="25"/>
    </row>
    <row r="4" spans="1:6" x14ac:dyDescent="0.25">
      <c r="A4" s="26"/>
    </row>
    <row r="5" spans="1:6" ht="26.25" x14ac:dyDescent="0.25">
      <c r="A5" s="27" t="s">
        <v>1</v>
      </c>
      <c r="B5" s="28"/>
      <c r="C5" s="29" t="s">
        <v>104</v>
      </c>
      <c r="D5" s="30" t="s">
        <v>50</v>
      </c>
      <c r="E5" s="31" t="s">
        <v>51</v>
      </c>
    </row>
    <row r="6" spans="1:6" x14ac:dyDescent="0.25">
      <c r="A6" s="32" t="s">
        <v>52</v>
      </c>
      <c r="B6" s="33"/>
      <c r="C6" s="34"/>
      <c r="D6" s="35"/>
      <c r="E6" s="36"/>
    </row>
    <row r="7" spans="1:6" x14ac:dyDescent="0.25">
      <c r="A7" s="24" t="s">
        <v>53</v>
      </c>
      <c r="B7" s="33"/>
      <c r="C7" s="33"/>
      <c r="D7" s="37"/>
      <c r="E7" s="38"/>
    </row>
    <row r="8" spans="1:6" x14ac:dyDescent="0.25">
      <c r="A8" s="24" t="s">
        <v>54</v>
      </c>
      <c r="B8" s="33"/>
      <c r="C8" s="33"/>
      <c r="D8" s="37">
        <f>Income!K17</f>
        <v>0.12</v>
      </c>
      <c r="E8" s="38">
        <f>D8-C8</f>
        <v>0.12</v>
      </c>
    </row>
    <row r="9" spans="1:6" x14ac:dyDescent="0.25">
      <c r="A9" s="24" t="s">
        <v>9</v>
      </c>
      <c r="B9" s="33"/>
      <c r="C9" s="33">
        <v>4620</v>
      </c>
      <c r="D9" s="37">
        <f>Income!J17</f>
        <v>4620</v>
      </c>
      <c r="E9" s="38">
        <f>D9-C9</f>
        <v>0</v>
      </c>
    </row>
    <row r="10" spans="1:6" x14ac:dyDescent="0.25">
      <c r="A10" s="24" t="s">
        <v>55</v>
      </c>
      <c r="B10" s="33"/>
      <c r="C10" s="33"/>
      <c r="D10" s="37"/>
      <c r="E10" s="38">
        <f>D10-C10</f>
        <v>0</v>
      </c>
    </row>
    <row r="11" spans="1:6" x14ac:dyDescent="0.25">
      <c r="A11" s="39" t="s">
        <v>56</v>
      </c>
      <c r="B11" s="33"/>
      <c r="C11" s="33"/>
      <c r="D11" s="37">
        <f>Income!E17</f>
        <v>128.96</v>
      </c>
      <c r="E11" s="38">
        <f>D11-C11</f>
        <v>128.96</v>
      </c>
    </row>
    <row r="12" spans="1:6" x14ac:dyDescent="0.25">
      <c r="A12" s="40" t="s">
        <v>57</v>
      </c>
      <c r="B12" s="41"/>
      <c r="C12" s="42">
        <f>SUM(C8:C11)</f>
        <v>4620</v>
      </c>
      <c r="D12" s="43">
        <f>SUM(D8:D11)</f>
        <v>4749.08</v>
      </c>
      <c r="E12" s="43">
        <f>SUM(E8:E11)</f>
        <v>129.08000000000001</v>
      </c>
      <c r="F12" s="24">
        <f>Income!D17-'Budget Monitoring'!D12</f>
        <v>0</v>
      </c>
    </row>
    <row r="13" spans="1:6" x14ac:dyDescent="0.25">
      <c r="A13" s="32" t="s">
        <v>58</v>
      </c>
      <c r="C13" s="44"/>
      <c r="D13" s="45"/>
      <c r="E13" s="46"/>
    </row>
    <row r="14" spans="1:6" x14ac:dyDescent="0.25">
      <c r="A14" s="47" t="s">
        <v>59</v>
      </c>
      <c r="D14" s="45"/>
      <c r="E14" s="46"/>
    </row>
    <row r="15" spans="1:6" x14ac:dyDescent="0.25">
      <c r="A15" s="47"/>
      <c r="C15" s="39"/>
      <c r="D15" s="45"/>
      <c r="E15" s="46"/>
    </row>
    <row r="16" spans="1:6" x14ac:dyDescent="0.25">
      <c r="A16" s="24" t="s">
        <v>60</v>
      </c>
      <c r="B16" s="33"/>
      <c r="C16" s="48">
        <v>90</v>
      </c>
      <c r="D16" s="35">
        <f>Expenditure!S38</f>
        <v>85.29</v>
      </c>
      <c r="E16" s="36">
        <f>C16-D16</f>
        <v>4.7099999999999937</v>
      </c>
    </row>
    <row r="17" spans="1:6" x14ac:dyDescent="0.25">
      <c r="A17" s="24" t="s">
        <v>17</v>
      </c>
      <c r="B17" s="33"/>
      <c r="C17" s="33">
        <v>400</v>
      </c>
      <c r="D17" s="49">
        <f>Expenditure!M38</f>
        <v>340.58</v>
      </c>
      <c r="E17" s="38">
        <f t="shared" ref="E17:E32" si="0">C17-D17</f>
        <v>59.420000000000016</v>
      </c>
      <c r="F17" s="50"/>
    </row>
    <row r="18" spans="1:6" x14ac:dyDescent="0.25">
      <c r="A18" s="24" t="s">
        <v>15</v>
      </c>
      <c r="B18" s="33"/>
      <c r="C18" s="33">
        <v>100</v>
      </c>
      <c r="D18" s="37">
        <f>Expenditure!K38</f>
        <v>210</v>
      </c>
      <c r="E18" s="38">
        <f t="shared" si="0"/>
        <v>-110</v>
      </c>
    </row>
    <row r="19" spans="1:6" x14ac:dyDescent="0.25">
      <c r="A19" s="24" t="s">
        <v>61</v>
      </c>
      <c r="B19" s="33"/>
      <c r="C19" s="33">
        <v>1420</v>
      </c>
      <c r="D19" s="37">
        <f>Expenditure!H38</f>
        <v>1379.5800000000002</v>
      </c>
      <c r="E19" s="38">
        <f t="shared" si="0"/>
        <v>40.419999999999845</v>
      </c>
    </row>
    <row r="20" spans="1:6" x14ac:dyDescent="0.25">
      <c r="A20" s="24" t="s">
        <v>72</v>
      </c>
      <c r="B20" s="33"/>
      <c r="C20" s="33">
        <v>100</v>
      </c>
      <c r="D20" s="37">
        <f>Expenditure!I38</f>
        <v>42.3</v>
      </c>
      <c r="E20" s="38">
        <f t="shared" si="0"/>
        <v>57.7</v>
      </c>
    </row>
    <row r="21" spans="1:6" x14ac:dyDescent="0.25">
      <c r="A21" s="24" t="s">
        <v>18</v>
      </c>
      <c r="B21" s="33"/>
      <c r="C21" s="33">
        <v>20</v>
      </c>
      <c r="D21" s="37">
        <f>Expenditure!N38</f>
        <v>0</v>
      </c>
      <c r="E21" s="38">
        <f t="shared" si="0"/>
        <v>20</v>
      </c>
    </row>
    <row r="22" spans="1:6" x14ac:dyDescent="0.25">
      <c r="A22" s="24" t="s">
        <v>19</v>
      </c>
      <c r="B22" s="33"/>
      <c r="C22" s="33">
        <v>30</v>
      </c>
      <c r="D22" s="37">
        <f>Expenditure!O38</f>
        <v>13.64</v>
      </c>
      <c r="E22" s="38">
        <f t="shared" si="0"/>
        <v>16.36</v>
      </c>
    </row>
    <row r="23" spans="1:6" x14ac:dyDescent="0.25">
      <c r="A23" s="24" t="s">
        <v>16</v>
      </c>
      <c r="B23" s="33"/>
      <c r="C23" s="33">
        <v>150</v>
      </c>
      <c r="D23" s="37">
        <f>Expenditure!L38</f>
        <v>97.5</v>
      </c>
      <c r="E23" s="38">
        <f t="shared" si="0"/>
        <v>52.5</v>
      </c>
    </row>
    <row r="24" spans="1:6" x14ac:dyDescent="0.25">
      <c r="A24" s="24" t="s">
        <v>74</v>
      </c>
      <c r="B24" s="33"/>
      <c r="C24" s="33">
        <v>500</v>
      </c>
      <c r="D24" s="37">
        <f>Expenditure!J38</f>
        <v>120</v>
      </c>
      <c r="E24" s="38">
        <f t="shared" si="0"/>
        <v>380</v>
      </c>
    </row>
    <row r="25" spans="1:6" x14ac:dyDescent="0.25">
      <c r="A25" s="24" t="s">
        <v>73</v>
      </c>
      <c r="B25" s="33"/>
      <c r="C25" s="33">
        <v>50</v>
      </c>
      <c r="D25" s="37">
        <f>Expenditure!T38</f>
        <v>32</v>
      </c>
      <c r="E25" s="38">
        <f t="shared" si="0"/>
        <v>18</v>
      </c>
    </row>
    <row r="26" spans="1:6" x14ac:dyDescent="0.25">
      <c r="A26" s="24" t="s">
        <v>62</v>
      </c>
      <c r="B26" s="33"/>
      <c r="C26" s="33"/>
      <c r="D26" s="37">
        <f>[1]Expenditure!R23</f>
        <v>0</v>
      </c>
      <c r="E26" s="38">
        <f t="shared" si="0"/>
        <v>0</v>
      </c>
    </row>
    <row r="27" spans="1:6" x14ac:dyDescent="0.25">
      <c r="A27" s="24" t="s">
        <v>109</v>
      </c>
      <c r="B27" s="33"/>
      <c r="C27" s="33">
        <v>600</v>
      </c>
      <c r="D27" s="37">
        <f>Expenditure!V38</f>
        <v>126</v>
      </c>
      <c r="E27" s="38">
        <f t="shared" si="0"/>
        <v>474</v>
      </c>
    </row>
    <row r="28" spans="1:6" x14ac:dyDescent="0.25">
      <c r="A28" s="24" t="s">
        <v>117</v>
      </c>
      <c r="B28" s="33"/>
      <c r="C28" s="33"/>
      <c r="D28" s="37">
        <f>Expenditure!U38</f>
        <v>21.99</v>
      </c>
      <c r="E28" s="38">
        <f t="shared" si="0"/>
        <v>-21.99</v>
      </c>
    </row>
    <row r="29" spans="1:6" x14ac:dyDescent="0.25">
      <c r="A29" s="24" t="s">
        <v>63</v>
      </c>
      <c r="B29" s="33"/>
      <c r="C29" s="33">
        <v>200</v>
      </c>
      <c r="D29" s="37"/>
      <c r="E29" s="38">
        <f t="shared" si="0"/>
        <v>200</v>
      </c>
    </row>
    <row r="30" spans="1:6" x14ac:dyDescent="0.25">
      <c r="A30" s="24" t="s">
        <v>5</v>
      </c>
      <c r="B30" s="33"/>
      <c r="C30" s="33">
        <v>900</v>
      </c>
      <c r="D30" s="37">
        <f>Expenditure!R38</f>
        <v>0</v>
      </c>
      <c r="E30" s="38">
        <f t="shared" si="0"/>
        <v>900</v>
      </c>
    </row>
    <row r="31" spans="1:6" x14ac:dyDescent="0.25">
      <c r="A31" s="24" t="s">
        <v>182</v>
      </c>
      <c r="B31" s="33"/>
      <c r="C31" s="33">
        <v>60</v>
      </c>
      <c r="D31" s="37">
        <f>Expenditure!W38</f>
        <v>1362.17</v>
      </c>
      <c r="E31" s="38">
        <f t="shared" si="0"/>
        <v>-1302.17</v>
      </c>
    </row>
    <row r="32" spans="1:6" x14ac:dyDescent="0.25">
      <c r="A32" s="24" t="s">
        <v>4</v>
      </c>
      <c r="B32" s="33"/>
      <c r="C32" s="33"/>
      <c r="D32" s="38">
        <f>Expenditure!G38</f>
        <v>101.29</v>
      </c>
      <c r="E32" s="51">
        <f t="shared" si="0"/>
        <v>-101.29</v>
      </c>
    </row>
    <row r="33" spans="1:9" x14ac:dyDescent="0.25">
      <c r="A33" s="52" t="s">
        <v>64</v>
      </c>
      <c r="B33" s="53">
        <f>SUM(B16:B32)</f>
        <v>0</v>
      </c>
      <c r="C33" s="28">
        <f>SUM(C16:C32)</f>
        <v>4620</v>
      </c>
      <c r="D33" s="54">
        <f>SUM(D16:D32)</f>
        <v>3932.34</v>
      </c>
      <c r="E33" s="54">
        <f>SUM(E16:E32)</f>
        <v>687.65999999999985</v>
      </c>
      <c r="F33" s="24">
        <f>Expenditure!F38-'Budget Monitoring'!D33</f>
        <v>0</v>
      </c>
    </row>
    <row r="34" spans="1:9" x14ac:dyDescent="0.25">
      <c r="A34" s="46"/>
    </row>
    <row r="36" spans="1:9" x14ac:dyDescent="0.25">
      <c r="A36" s="24" t="s">
        <v>118</v>
      </c>
      <c r="B36" s="24">
        <v>9753.56</v>
      </c>
      <c r="E36" s="24" t="s">
        <v>42</v>
      </c>
      <c r="G36" s="24">
        <f>'Reconciliation of accounts'!F16</f>
        <v>11124.199999999999</v>
      </c>
    </row>
    <row r="37" spans="1:9" x14ac:dyDescent="0.25">
      <c r="F37" s="2"/>
    </row>
    <row r="38" spans="1:9" x14ac:dyDescent="0.25">
      <c r="A38" s="24" t="s">
        <v>53</v>
      </c>
      <c r="B38" s="2">
        <f>D12</f>
        <v>4749.08</v>
      </c>
      <c r="F38" s="2"/>
    </row>
    <row r="39" spans="1:9" x14ac:dyDescent="0.25">
      <c r="B39" s="2"/>
      <c r="C39" s="24">
        <f>B36+B38</f>
        <v>14502.64</v>
      </c>
      <c r="F39" s="2"/>
    </row>
    <row r="40" spans="1:9" x14ac:dyDescent="0.25">
      <c r="E40" s="24" t="s">
        <v>65</v>
      </c>
    </row>
    <row r="41" spans="1:9" x14ac:dyDescent="0.25">
      <c r="A41" s="24" t="s">
        <v>87</v>
      </c>
      <c r="B41" s="46"/>
      <c r="C41" s="46"/>
      <c r="D41" s="46"/>
      <c r="E41" s="24" t="s">
        <v>66</v>
      </c>
      <c r="F41" s="46"/>
    </row>
    <row r="42" spans="1:9" x14ac:dyDescent="0.25">
      <c r="A42" s="24" t="s">
        <v>214</v>
      </c>
      <c r="B42" s="24">
        <v>868.5</v>
      </c>
    </row>
    <row r="43" spans="1:9" x14ac:dyDescent="0.25">
      <c r="A43" s="24" t="s">
        <v>63</v>
      </c>
      <c r="B43" s="24">
        <f>400+C29-D29</f>
        <v>600</v>
      </c>
      <c r="E43" s="24" t="s">
        <v>67</v>
      </c>
    </row>
    <row r="44" spans="1:9" x14ac:dyDescent="0.25">
      <c r="A44" s="24" t="s">
        <v>105</v>
      </c>
      <c r="B44" s="24">
        <v>200</v>
      </c>
      <c r="E44" s="24" t="s">
        <v>68</v>
      </c>
      <c r="G44" s="24">
        <f>-'Reconciliation of accounts'!F29</f>
        <v>-553.9</v>
      </c>
      <c r="I44" s="24" t="s">
        <v>170</v>
      </c>
    </row>
    <row r="45" spans="1:9" x14ac:dyDescent="0.25">
      <c r="A45" s="24" t="s">
        <v>106</v>
      </c>
      <c r="B45" s="24">
        <f>682.74+C31-D31</f>
        <v>-619.43000000000006</v>
      </c>
    </row>
    <row r="47" spans="1:9" x14ac:dyDescent="0.25">
      <c r="C47" s="24">
        <f>SUM(B42:B46)</f>
        <v>1049.07</v>
      </c>
      <c r="E47" s="24" t="s">
        <v>69</v>
      </c>
      <c r="G47" s="24">
        <f>-C47</f>
        <v>-1049.07</v>
      </c>
    </row>
    <row r="48" spans="1:9" x14ac:dyDescent="0.25">
      <c r="A48" s="24" t="s">
        <v>70</v>
      </c>
      <c r="B48" s="24">
        <f>D33</f>
        <v>3932.34</v>
      </c>
    </row>
    <row r="50" spans="1:7" x14ac:dyDescent="0.25">
      <c r="C50" s="24">
        <f>SUM(B48:B49)</f>
        <v>3932.34</v>
      </c>
    </row>
    <row r="52" spans="1:7" ht="15.75" thickBot="1" x14ac:dyDescent="0.3">
      <c r="A52" s="46" t="s">
        <v>71</v>
      </c>
      <c r="B52" s="46"/>
      <c r="C52" s="55">
        <f>C39-C47-C50</f>
        <v>9521.23</v>
      </c>
      <c r="D52" s="46"/>
      <c r="E52" s="46" t="s">
        <v>108</v>
      </c>
      <c r="F52" s="46"/>
      <c r="G52" s="55">
        <f>SUM(G36:G51)</f>
        <v>9521.23</v>
      </c>
    </row>
    <row r="53" spans="1:7" ht="15.75" thickTop="1" x14ac:dyDescent="0.25"/>
    <row r="54" spans="1:7" x14ac:dyDescent="0.25">
      <c r="C54" s="45"/>
      <c r="F54" s="45"/>
      <c r="G54" s="24">
        <f>G52-C52</f>
        <v>0</v>
      </c>
    </row>
  </sheetData>
  <pageMargins left="0.7" right="0.7" top="0.75" bottom="0.75" header="0.3" footer="0.3"/>
  <pageSetup paperSize="9" scale="1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A529-36DA-4943-B7CB-0087E9EDE2F6}">
  <sheetPr>
    <pageSetUpPr fitToPage="1"/>
  </sheetPr>
  <dimension ref="A1:F364"/>
  <sheetViews>
    <sheetView tabSelected="1" topLeftCell="A25" workbookViewId="0">
      <selection activeCell="H36" sqref="H36"/>
    </sheetView>
  </sheetViews>
  <sheetFormatPr defaultRowHeight="15" x14ac:dyDescent="0.25"/>
  <cols>
    <col min="2" max="2" width="21.5703125" customWidth="1"/>
    <col min="3" max="3" width="38.28515625" bestFit="1" customWidth="1"/>
    <col min="5" max="6" width="9.5703125" style="2" customWidth="1"/>
  </cols>
  <sheetData>
    <row r="1" spans="1:6" x14ac:dyDescent="0.25">
      <c r="A1" s="1" t="s">
        <v>46</v>
      </c>
    </row>
    <row r="2" spans="1:6" x14ac:dyDescent="0.25">
      <c r="A2" s="1" t="s">
        <v>75</v>
      </c>
      <c r="C2" s="56" t="s">
        <v>124</v>
      </c>
      <c r="D2" s="56"/>
    </row>
    <row r="3" spans="1:6" x14ac:dyDescent="0.25">
      <c r="C3" t="s">
        <v>31</v>
      </c>
    </row>
    <row r="5" spans="1:6" x14ac:dyDescent="0.25">
      <c r="A5" t="s">
        <v>76</v>
      </c>
      <c r="C5" t="s">
        <v>125</v>
      </c>
      <c r="F5" s="2">
        <v>9753.56</v>
      </c>
    </row>
    <row r="7" spans="1:6" x14ac:dyDescent="0.25">
      <c r="A7" s="1"/>
      <c r="B7" t="s">
        <v>65</v>
      </c>
      <c r="C7" t="s">
        <v>77</v>
      </c>
      <c r="F7" s="2">
        <f>Income!D17</f>
        <v>4749.08</v>
      </c>
    </row>
    <row r="8" spans="1:6" x14ac:dyDescent="0.25">
      <c r="B8" t="s">
        <v>67</v>
      </c>
      <c r="C8" t="s">
        <v>78</v>
      </c>
      <c r="F8" s="2">
        <f>Expenditure!F38</f>
        <v>3932.3399999999997</v>
      </c>
    </row>
    <row r="10" spans="1:6" s="1" customFormat="1" x14ac:dyDescent="0.25">
      <c r="A10" s="1" t="s">
        <v>230</v>
      </c>
      <c r="E10" s="22"/>
      <c r="F10" s="22">
        <f>F5+F7-F8</f>
        <v>10570.3</v>
      </c>
    </row>
    <row r="12" spans="1:6" x14ac:dyDescent="0.25">
      <c r="A12" s="1" t="s">
        <v>79</v>
      </c>
    </row>
    <row r="14" spans="1:6" x14ac:dyDescent="0.25">
      <c r="B14" t="s">
        <v>80</v>
      </c>
      <c r="C14" s="9" t="s">
        <v>81</v>
      </c>
      <c r="E14" s="2">
        <v>10182.049999999999</v>
      </c>
    </row>
    <row r="15" spans="1:6" x14ac:dyDescent="0.25">
      <c r="B15" t="s">
        <v>82</v>
      </c>
      <c r="C15" s="9" t="s">
        <v>86</v>
      </c>
      <c r="E15" s="2">
        <v>942.15</v>
      </c>
    </row>
    <row r="16" spans="1:6" x14ac:dyDescent="0.25">
      <c r="F16" s="2">
        <f>SUM(E14:E15)</f>
        <v>11124.199999999999</v>
      </c>
    </row>
    <row r="18" spans="1:6" x14ac:dyDescent="0.25">
      <c r="A18" s="1" t="s">
        <v>65</v>
      </c>
      <c r="B18" t="s">
        <v>83</v>
      </c>
      <c r="F18"/>
    </row>
    <row r="20" spans="1:6" x14ac:dyDescent="0.25">
      <c r="F20" s="2">
        <f>SUM(E19)</f>
        <v>0</v>
      </c>
    </row>
    <row r="21" spans="1:6" x14ac:dyDescent="0.25">
      <c r="A21" s="1" t="s">
        <v>84</v>
      </c>
      <c r="B21" s="1" t="s">
        <v>85</v>
      </c>
      <c r="F21"/>
    </row>
    <row r="22" spans="1:6" x14ac:dyDescent="0.25">
      <c r="A22" s="59" t="s">
        <v>183</v>
      </c>
      <c r="B22" s="59" t="s">
        <v>49</v>
      </c>
      <c r="C22" s="60" t="s">
        <v>184</v>
      </c>
      <c r="D22" s="59">
        <v>521</v>
      </c>
      <c r="E22" s="61">
        <v>45.2</v>
      </c>
      <c r="F22"/>
    </row>
    <row r="23" spans="1:6" x14ac:dyDescent="0.25">
      <c r="A23" s="59" t="s">
        <v>198</v>
      </c>
      <c r="B23" s="59" t="s">
        <v>199</v>
      </c>
      <c r="C23" s="60" t="s">
        <v>200</v>
      </c>
      <c r="D23" s="59">
        <v>517</v>
      </c>
      <c r="E23" s="2">
        <v>151.19999999999999</v>
      </c>
      <c r="F23"/>
    </row>
    <row r="24" spans="1:6" x14ac:dyDescent="0.25">
      <c r="A24" s="59" t="s">
        <v>202</v>
      </c>
      <c r="B24" s="59" t="s">
        <v>49</v>
      </c>
      <c r="C24" s="60" t="s">
        <v>203</v>
      </c>
      <c r="D24" s="59">
        <v>521</v>
      </c>
      <c r="E24" s="2">
        <v>50</v>
      </c>
      <c r="F24"/>
    </row>
    <row r="25" spans="1:6" x14ac:dyDescent="0.25">
      <c r="A25" s="59" t="s">
        <v>205</v>
      </c>
      <c r="B25" s="59" t="s">
        <v>146</v>
      </c>
      <c r="C25" s="60" t="s">
        <v>206</v>
      </c>
      <c r="D25" s="59">
        <v>523</v>
      </c>
      <c r="E25" s="2">
        <v>90</v>
      </c>
      <c r="F25"/>
    </row>
    <row r="26" spans="1:6" x14ac:dyDescent="0.25">
      <c r="A26" s="59" t="s">
        <v>209</v>
      </c>
      <c r="B26" s="59" t="s">
        <v>210</v>
      </c>
      <c r="C26" s="60" t="s">
        <v>211</v>
      </c>
      <c r="D26" s="59">
        <v>519</v>
      </c>
      <c r="E26" s="2">
        <v>97.5</v>
      </c>
      <c r="F26"/>
    </row>
    <row r="27" spans="1:6" x14ac:dyDescent="0.25">
      <c r="A27" s="59" t="s">
        <v>217</v>
      </c>
      <c r="B27" s="59" t="s">
        <v>157</v>
      </c>
      <c r="C27" s="60" t="s">
        <v>74</v>
      </c>
      <c r="D27" s="59">
        <v>522</v>
      </c>
      <c r="E27" s="2">
        <v>30</v>
      </c>
      <c r="F27"/>
    </row>
    <row r="28" spans="1:6" x14ac:dyDescent="0.25">
      <c r="A28" s="59" t="s">
        <v>215</v>
      </c>
      <c r="B28" s="59" t="s">
        <v>146</v>
      </c>
      <c r="C28" s="60" t="s">
        <v>216</v>
      </c>
      <c r="D28" s="59">
        <v>523</v>
      </c>
      <c r="E28" s="2">
        <v>90</v>
      </c>
      <c r="F28"/>
    </row>
    <row r="29" spans="1:6" x14ac:dyDescent="0.25">
      <c r="F29" s="2">
        <f>SUM(E22:E28)</f>
        <v>553.9</v>
      </c>
    </row>
    <row r="31" spans="1:6" s="1" customFormat="1" x14ac:dyDescent="0.25">
      <c r="A31" s="1" t="str">
        <f>A10</f>
        <v>Balance as at 31.03.22</v>
      </c>
      <c r="E31" s="22"/>
      <c r="F31" s="22">
        <f>F16+F20-F29</f>
        <v>10570.3</v>
      </c>
    </row>
    <row r="32" spans="1:6" s="1" customFormat="1" x14ac:dyDescent="0.25">
      <c r="E32" s="22"/>
      <c r="F32" s="22"/>
    </row>
    <row r="33" spans="3:6" x14ac:dyDescent="0.25">
      <c r="D33" t="s">
        <v>45</v>
      </c>
      <c r="F33" s="2">
        <f>F10-F31</f>
        <v>0</v>
      </c>
    </row>
    <row r="35" spans="3:6" x14ac:dyDescent="0.25">
      <c r="E35"/>
      <c r="F35"/>
    </row>
    <row r="40" spans="3:6" x14ac:dyDescent="0.25">
      <c r="C40" s="1"/>
    </row>
    <row r="51" spans="5:6" x14ac:dyDescent="0.25">
      <c r="E51"/>
      <c r="F51"/>
    </row>
    <row r="53" spans="5:6" x14ac:dyDescent="0.25">
      <c r="E53"/>
      <c r="F53"/>
    </row>
    <row r="66" spans="5:6" x14ac:dyDescent="0.25">
      <c r="E66"/>
      <c r="F66"/>
    </row>
    <row r="68" spans="5:6" x14ac:dyDescent="0.25">
      <c r="E68"/>
      <c r="F68"/>
    </row>
    <row r="79" spans="5:6" x14ac:dyDescent="0.25">
      <c r="E79"/>
      <c r="F79"/>
    </row>
    <row r="80" spans="5:6" x14ac:dyDescent="0.25">
      <c r="E80"/>
      <c r="F80"/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  <row r="84" spans="5:6" x14ac:dyDescent="0.25">
      <c r="E84"/>
      <c r="F84"/>
    </row>
    <row r="85" spans="5:6" x14ac:dyDescent="0.25">
      <c r="E85"/>
      <c r="F85"/>
    </row>
    <row r="86" spans="5:6" x14ac:dyDescent="0.25">
      <c r="E86"/>
      <c r="F86"/>
    </row>
    <row r="101" spans="5:6" x14ac:dyDescent="0.25">
      <c r="E101"/>
      <c r="F101"/>
    </row>
    <row r="102" spans="5:6" x14ac:dyDescent="0.25">
      <c r="E102"/>
      <c r="F102"/>
    </row>
    <row r="103" spans="5:6" x14ac:dyDescent="0.25">
      <c r="E103"/>
      <c r="F103"/>
    </row>
    <row r="104" spans="5:6" x14ac:dyDescent="0.25">
      <c r="E104"/>
      <c r="F104"/>
    </row>
    <row r="105" spans="5:6" x14ac:dyDescent="0.25">
      <c r="E105"/>
      <c r="F105"/>
    </row>
    <row r="106" spans="5:6" x14ac:dyDescent="0.25">
      <c r="E106"/>
      <c r="F106"/>
    </row>
    <row r="107" spans="5:6" x14ac:dyDescent="0.25">
      <c r="E107"/>
      <c r="F107"/>
    </row>
    <row r="108" spans="5:6" x14ac:dyDescent="0.25">
      <c r="E108"/>
      <c r="F108"/>
    </row>
    <row r="109" spans="5:6" x14ac:dyDescent="0.25">
      <c r="E109"/>
      <c r="F109"/>
    </row>
    <row r="110" spans="5:6" x14ac:dyDescent="0.25">
      <c r="E110"/>
      <c r="F110"/>
    </row>
    <row r="111" spans="5:6" x14ac:dyDescent="0.25">
      <c r="E111"/>
      <c r="F111"/>
    </row>
    <row r="112" spans="5:6" x14ac:dyDescent="0.25">
      <c r="E112"/>
      <c r="F112"/>
    </row>
    <row r="113" spans="5:6" x14ac:dyDescent="0.25">
      <c r="E113"/>
      <c r="F113"/>
    </row>
    <row r="114" spans="5:6" x14ac:dyDescent="0.25">
      <c r="E114"/>
      <c r="F114"/>
    </row>
    <row r="115" spans="5:6" x14ac:dyDescent="0.25">
      <c r="E115"/>
      <c r="F115"/>
    </row>
    <row r="116" spans="5:6" x14ac:dyDescent="0.25">
      <c r="E116"/>
      <c r="F116"/>
    </row>
    <row r="117" spans="5:6" x14ac:dyDescent="0.25">
      <c r="E117"/>
      <c r="F117"/>
    </row>
    <row r="118" spans="5:6" x14ac:dyDescent="0.25">
      <c r="E118"/>
      <c r="F118"/>
    </row>
    <row r="119" spans="5:6" x14ac:dyDescent="0.25">
      <c r="E119"/>
      <c r="F119"/>
    </row>
    <row r="135" spans="5:6" x14ac:dyDescent="0.25">
      <c r="E135"/>
      <c r="F135"/>
    </row>
    <row r="136" spans="5:6" x14ac:dyDescent="0.25">
      <c r="E136"/>
      <c r="F136"/>
    </row>
    <row r="137" spans="5:6" x14ac:dyDescent="0.25">
      <c r="E137"/>
      <c r="F137"/>
    </row>
    <row r="138" spans="5:6" x14ac:dyDescent="0.25">
      <c r="E138"/>
      <c r="F138"/>
    </row>
    <row r="152" spans="5:6" x14ac:dyDescent="0.25">
      <c r="E152"/>
      <c r="F152"/>
    </row>
    <row r="153" spans="5:6" x14ac:dyDescent="0.25">
      <c r="E153"/>
      <c r="F153"/>
    </row>
    <row r="154" spans="5:6" x14ac:dyDescent="0.25">
      <c r="E154"/>
      <c r="F154"/>
    </row>
    <row r="155" spans="5:6" x14ac:dyDescent="0.25">
      <c r="E155"/>
      <c r="F155"/>
    </row>
    <row r="169" spans="5:6" x14ac:dyDescent="0.25">
      <c r="E169"/>
      <c r="F169"/>
    </row>
    <row r="170" spans="5:6" x14ac:dyDescent="0.25">
      <c r="E170"/>
      <c r="F170"/>
    </row>
    <row r="171" spans="5:6" x14ac:dyDescent="0.25">
      <c r="E171"/>
      <c r="F171"/>
    </row>
    <row r="172" spans="5:6" x14ac:dyDescent="0.25">
      <c r="E172"/>
      <c r="F172"/>
    </row>
    <row r="183" spans="5:6" x14ac:dyDescent="0.25">
      <c r="E183"/>
      <c r="F183"/>
    </row>
    <row r="188" spans="5:6" x14ac:dyDescent="0.25">
      <c r="E188"/>
      <c r="F188"/>
    </row>
    <row r="189" spans="5:6" x14ac:dyDescent="0.25">
      <c r="E189"/>
      <c r="F189"/>
    </row>
    <row r="190" spans="5:6" x14ac:dyDescent="0.25">
      <c r="E190"/>
      <c r="F190"/>
    </row>
    <row r="191" spans="5:6" x14ac:dyDescent="0.25">
      <c r="E191"/>
      <c r="F191"/>
    </row>
    <row r="192" spans="5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9" spans="5:6" x14ac:dyDescent="0.25">
      <c r="E199"/>
      <c r="F199"/>
    </row>
    <row r="202" spans="5:6" x14ac:dyDescent="0.25">
      <c r="E202"/>
      <c r="F202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</sheetData>
  <phoneticPr fontId="3" type="noConversion"/>
  <pageMargins left="0.7" right="0.7" top="0.75" bottom="0.75" header="0.3" footer="0.3"/>
  <pageSetup paperSize="9" scale="9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5B03-604D-40C6-AF40-74CB7851E4E7}">
  <dimension ref="A1:F131"/>
  <sheetViews>
    <sheetView workbookViewId="0">
      <selection activeCell="C15" sqref="C15"/>
    </sheetView>
  </sheetViews>
  <sheetFormatPr defaultRowHeight="15" x14ac:dyDescent="0.25"/>
  <cols>
    <col min="2" max="2" width="20.85546875" bestFit="1" customWidth="1"/>
    <col min="3" max="3" width="36.5703125" bestFit="1" customWidth="1"/>
    <col min="4" max="4" width="11.7109375" customWidth="1"/>
    <col min="5" max="5" width="10.7109375" style="2" customWidth="1"/>
  </cols>
  <sheetData>
    <row r="1" spans="1:5" x14ac:dyDescent="0.25">
      <c r="A1" s="1" t="s">
        <v>46</v>
      </c>
    </row>
    <row r="2" spans="1:5" x14ac:dyDescent="0.25">
      <c r="A2" s="1" t="s">
        <v>208</v>
      </c>
    </row>
    <row r="3" spans="1:5" x14ac:dyDescent="0.25">
      <c r="B3" s="1"/>
    </row>
    <row r="4" spans="1:5" s="57" customFormat="1" x14ac:dyDescent="0.25">
      <c r="A4" s="57" t="s">
        <v>0</v>
      </c>
      <c r="B4" s="57" t="s">
        <v>11</v>
      </c>
      <c r="C4" s="57" t="s">
        <v>89</v>
      </c>
      <c r="D4" s="57" t="s">
        <v>88</v>
      </c>
      <c r="E4" s="58" t="s">
        <v>9</v>
      </c>
    </row>
    <row r="5" spans="1:5" s="57" customFormat="1" x14ac:dyDescent="0.25">
      <c r="E5" s="58" t="s">
        <v>90</v>
      </c>
    </row>
    <row r="6" spans="1:5" s="62" customFormat="1" x14ac:dyDescent="0.25">
      <c r="A6" s="59" t="s">
        <v>198</v>
      </c>
      <c r="B6" s="59" t="s">
        <v>199</v>
      </c>
      <c r="C6" s="60" t="s">
        <v>200</v>
      </c>
      <c r="D6" s="68"/>
      <c r="E6" s="61">
        <v>151.19999999999999</v>
      </c>
    </row>
    <row r="7" spans="1:5" s="62" customFormat="1" x14ac:dyDescent="0.25">
      <c r="A7" s="59" t="s">
        <v>202</v>
      </c>
      <c r="B7" s="59" t="s">
        <v>49</v>
      </c>
      <c r="C7" s="60" t="s">
        <v>203</v>
      </c>
      <c r="D7" s="68"/>
      <c r="E7" s="61">
        <v>50</v>
      </c>
    </row>
    <row r="8" spans="1:5" s="62" customFormat="1" x14ac:dyDescent="0.25">
      <c r="A8" s="59" t="s">
        <v>202</v>
      </c>
      <c r="B8" s="59" t="s">
        <v>48</v>
      </c>
      <c r="C8" s="60" t="s">
        <v>204</v>
      </c>
      <c r="D8" s="59"/>
      <c r="E8" s="61">
        <v>201.98</v>
      </c>
    </row>
    <row r="9" spans="1:5" s="62" customFormat="1" x14ac:dyDescent="0.25">
      <c r="A9" s="59" t="s">
        <v>205</v>
      </c>
      <c r="B9" s="59" t="s">
        <v>146</v>
      </c>
      <c r="C9" s="60" t="s">
        <v>206</v>
      </c>
      <c r="D9" s="59"/>
      <c r="E9" s="61">
        <v>90</v>
      </c>
    </row>
    <row r="10" spans="1:5" s="62" customFormat="1" x14ac:dyDescent="0.25">
      <c r="A10" s="59" t="s">
        <v>209</v>
      </c>
      <c r="B10" s="59" t="s">
        <v>210</v>
      </c>
      <c r="C10" s="60" t="s">
        <v>213</v>
      </c>
      <c r="D10" s="59"/>
      <c r="E10" s="61">
        <v>97.5</v>
      </c>
    </row>
    <row r="11" spans="1:5" s="62" customFormat="1" x14ac:dyDescent="0.25">
      <c r="A11" s="59"/>
      <c r="B11" s="59"/>
      <c r="C11" s="60"/>
      <c r="D11" s="59"/>
      <c r="E11" s="61"/>
    </row>
    <row r="12" spans="1:5" s="62" customFormat="1" x14ac:dyDescent="0.25">
      <c r="A12" s="59"/>
      <c r="B12" s="59"/>
      <c r="C12" s="60"/>
      <c r="D12" s="59"/>
      <c r="E12" s="61"/>
    </row>
    <row r="13" spans="1:5" s="65" customFormat="1" ht="13.5" customHeight="1" x14ac:dyDescent="0.25">
      <c r="A13" s="63"/>
      <c r="B13" s="59"/>
      <c r="C13" s="59"/>
      <c r="D13" s="59"/>
      <c r="E13" s="61"/>
    </row>
    <row r="14" spans="1:5" s="65" customFormat="1" ht="13.5" customHeight="1" x14ac:dyDescent="0.25">
      <c r="A14" s="63"/>
      <c r="B14" s="59"/>
      <c r="C14" s="65" t="s">
        <v>91</v>
      </c>
      <c r="D14" s="59"/>
      <c r="E14" s="64">
        <f>SUM(E6:E13)</f>
        <v>590.67999999999995</v>
      </c>
    </row>
    <row r="15" spans="1:5" s="65" customFormat="1" ht="13.5" customHeight="1" x14ac:dyDescent="0.25">
      <c r="A15" s="63"/>
      <c r="B15" s="59"/>
      <c r="C15" s="59"/>
      <c r="D15" s="59"/>
      <c r="E15" s="61"/>
    </row>
    <row r="16" spans="1:5" s="65" customFormat="1" ht="13.5" customHeight="1" x14ac:dyDescent="0.25">
      <c r="A16" s="63"/>
      <c r="B16" s="59"/>
      <c r="C16" s="59"/>
      <c r="D16" s="59"/>
      <c r="E16" s="61"/>
    </row>
    <row r="17" spans="1:5" s="65" customFormat="1" ht="13.5" customHeight="1" x14ac:dyDescent="0.25">
      <c r="A17" s="63"/>
      <c r="B17" s="59"/>
      <c r="C17" s="59"/>
      <c r="D17" s="59"/>
      <c r="E17" s="61"/>
    </row>
    <row r="18" spans="1:5" s="1" customFormat="1" x14ac:dyDescent="0.25">
      <c r="E18" s="22"/>
    </row>
    <row r="19" spans="1:5" x14ac:dyDescent="0.25">
      <c r="D19" t="s">
        <v>31</v>
      </c>
    </row>
    <row r="20" spans="1:5" x14ac:dyDescent="0.25">
      <c r="E20" s="66"/>
    </row>
    <row r="21" spans="1:5" x14ac:dyDescent="0.25">
      <c r="C21" s="1"/>
      <c r="E21"/>
    </row>
    <row r="33" spans="1:6" s="2" customFormat="1" x14ac:dyDescent="0.25">
      <c r="A33"/>
      <c r="B33"/>
      <c r="C33"/>
      <c r="D33"/>
      <c r="E33"/>
      <c r="F33"/>
    </row>
    <row r="34" spans="1:6" s="2" customFormat="1" x14ac:dyDescent="0.25">
      <c r="A34"/>
      <c r="B34"/>
      <c r="C34"/>
      <c r="D34"/>
      <c r="E34"/>
      <c r="F34"/>
    </row>
    <row r="35" spans="1:6" s="2" customFormat="1" x14ac:dyDescent="0.25">
      <c r="A35"/>
      <c r="B35"/>
      <c r="C35"/>
      <c r="D35"/>
      <c r="E35"/>
      <c r="F35"/>
    </row>
    <row r="36" spans="1:6" s="2" customFormat="1" x14ac:dyDescent="0.25">
      <c r="A36"/>
      <c r="B36"/>
      <c r="C36"/>
      <c r="D36"/>
      <c r="E36"/>
      <c r="F36"/>
    </row>
    <row r="37" spans="1:6" s="2" customFormat="1" x14ac:dyDescent="0.25">
      <c r="A37"/>
      <c r="B37"/>
      <c r="C37"/>
      <c r="D37"/>
      <c r="E37"/>
      <c r="F37"/>
    </row>
    <row r="38" spans="1:6" s="2" customFormat="1" x14ac:dyDescent="0.25">
      <c r="A38"/>
      <c r="B38"/>
      <c r="C38"/>
      <c r="D38"/>
      <c r="E38"/>
      <c r="F38"/>
    </row>
    <row r="39" spans="1:6" s="2" customFormat="1" x14ac:dyDescent="0.25">
      <c r="A39"/>
      <c r="B39"/>
      <c r="C39"/>
      <c r="D39"/>
      <c r="E39"/>
      <c r="F39"/>
    </row>
    <row r="40" spans="1:6" s="2" customFormat="1" x14ac:dyDescent="0.25">
      <c r="A40"/>
      <c r="B40"/>
      <c r="C40"/>
      <c r="D40"/>
      <c r="E40"/>
      <c r="F40"/>
    </row>
    <row r="41" spans="1:6" s="2" customFormat="1" x14ac:dyDescent="0.25">
      <c r="A41"/>
      <c r="B41"/>
      <c r="C41"/>
      <c r="D41"/>
      <c r="E41"/>
      <c r="F41"/>
    </row>
    <row r="42" spans="1:6" s="2" customFormat="1" x14ac:dyDescent="0.25">
      <c r="A42"/>
      <c r="B42"/>
      <c r="C42"/>
      <c r="D42"/>
      <c r="E42"/>
      <c r="F42"/>
    </row>
    <row r="43" spans="1:6" s="2" customFormat="1" x14ac:dyDescent="0.25">
      <c r="A43"/>
      <c r="B43"/>
      <c r="C43"/>
      <c r="D43"/>
      <c r="E43"/>
      <c r="F43"/>
    </row>
    <row r="44" spans="1:6" s="2" customFormat="1" x14ac:dyDescent="0.25">
      <c r="A44"/>
      <c r="B44"/>
      <c r="C44"/>
      <c r="D44"/>
      <c r="E44"/>
      <c r="F44"/>
    </row>
    <row r="45" spans="1:6" s="2" customFormat="1" x14ac:dyDescent="0.25">
      <c r="A45"/>
      <c r="B45"/>
      <c r="C45"/>
      <c r="D45"/>
      <c r="E45"/>
      <c r="F45"/>
    </row>
    <row r="46" spans="1:6" s="2" customFormat="1" x14ac:dyDescent="0.25">
      <c r="A46"/>
      <c r="B46"/>
      <c r="C46"/>
      <c r="D46"/>
      <c r="E46"/>
      <c r="F46"/>
    </row>
    <row r="47" spans="1:6" s="2" customFormat="1" x14ac:dyDescent="0.25">
      <c r="A47"/>
      <c r="B47"/>
      <c r="C47"/>
      <c r="D47"/>
      <c r="E47"/>
      <c r="F47"/>
    </row>
    <row r="48" spans="1:6" s="2" customFormat="1" x14ac:dyDescent="0.25">
      <c r="A48"/>
      <c r="B48"/>
      <c r="C48"/>
      <c r="D48"/>
      <c r="E48"/>
      <c r="F48"/>
    </row>
    <row r="49" spans="1:6" s="2" customFormat="1" x14ac:dyDescent="0.25">
      <c r="A49"/>
      <c r="B49"/>
      <c r="C49"/>
      <c r="D49"/>
      <c r="E49"/>
      <c r="F49"/>
    </row>
    <row r="50" spans="1:6" s="2" customFormat="1" x14ac:dyDescent="0.25">
      <c r="A50"/>
      <c r="B50"/>
      <c r="C50"/>
      <c r="D50"/>
      <c r="E50"/>
      <c r="F50"/>
    </row>
    <row r="51" spans="1:6" s="2" customFormat="1" x14ac:dyDescent="0.25">
      <c r="A51"/>
      <c r="B51"/>
      <c r="C51"/>
      <c r="D51"/>
      <c r="E51"/>
      <c r="F51"/>
    </row>
    <row r="52" spans="1:6" s="2" customFormat="1" x14ac:dyDescent="0.25">
      <c r="A52"/>
      <c r="B52"/>
      <c r="C52"/>
      <c r="D52"/>
      <c r="E52"/>
      <c r="F52"/>
    </row>
    <row r="53" spans="1:6" s="2" customFormat="1" x14ac:dyDescent="0.25">
      <c r="A53"/>
      <c r="B53"/>
      <c r="C53"/>
      <c r="D53"/>
      <c r="E53"/>
      <c r="F53"/>
    </row>
    <row r="54" spans="1:6" s="2" customFormat="1" x14ac:dyDescent="0.25">
      <c r="A54"/>
      <c r="B54"/>
      <c r="C54"/>
      <c r="D54"/>
      <c r="E54"/>
      <c r="F54"/>
    </row>
    <row r="55" spans="1:6" s="2" customFormat="1" x14ac:dyDescent="0.25">
      <c r="A55"/>
      <c r="B55"/>
      <c r="C55"/>
      <c r="D55"/>
      <c r="E55"/>
      <c r="F55"/>
    </row>
    <row r="56" spans="1:6" s="2" customFormat="1" x14ac:dyDescent="0.25">
      <c r="A56"/>
      <c r="B56"/>
      <c r="C56"/>
      <c r="D56"/>
      <c r="E56"/>
      <c r="F56"/>
    </row>
    <row r="57" spans="1:6" s="2" customFormat="1" x14ac:dyDescent="0.25">
      <c r="A57"/>
      <c r="B57"/>
      <c r="C57"/>
      <c r="D57"/>
      <c r="E57"/>
      <c r="F57"/>
    </row>
    <row r="58" spans="1:6" s="2" customFormat="1" x14ac:dyDescent="0.25">
      <c r="A58"/>
      <c r="B58"/>
      <c r="C58"/>
      <c r="D58"/>
      <c r="E58"/>
      <c r="F58"/>
    </row>
    <row r="59" spans="1:6" s="2" customFormat="1" x14ac:dyDescent="0.25">
      <c r="A59"/>
      <c r="B59"/>
      <c r="C59"/>
      <c r="D59"/>
      <c r="E59"/>
      <c r="F59"/>
    </row>
    <row r="60" spans="1:6" s="2" customFormat="1" x14ac:dyDescent="0.25">
      <c r="A60"/>
      <c r="B60"/>
      <c r="C60"/>
      <c r="D60"/>
      <c r="E60"/>
      <c r="F60"/>
    </row>
    <row r="61" spans="1:6" s="2" customFormat="1" x14ac:dyDescent="0.25">
      <c r="A61"/>
      <c r="B61"/>
      <c r="C61"/>
      <c r="D61"/>
      <c r="E61"/>
      <c r="F61"/>
    </row>
    <row r="62" spans="1:6" s="2" customFormat="1" x14ac:dyDescent="0.25">
      <c r="A62"/>
      <c r="B62"/>
      <c r="C62"/>
      <c r="D62"/>
      <c r="E62"/>
      <c r="F62"/>
    </row>
    <row r="63" spans="1:6" s="2" customFormat="1" x14ac:dyDescent="0.25">
      <c r="A63"/>
      <c r="B63"/>
      <c r="C63"/>
      <c r="D63"/>
      <c r="E63"/>
      <c r="F63"/>
    </row>
    <row r="64" spans="1:6" s="2" customFormat="1" x14ac:dyDescent="0.25">
      <c r="A64"/>
      <c r="B64"/>
      <c r="C64"/>
      <c r="D64"/>
      <c r="E64"/>
      <c r="F64"/>
    </row>
    <row r="65" spans="1:6" s="2" customFormat="1" x14ac:dyDescent="0.25">
      <c r="A65"/>
      <c r="B65"/>
      <c r="C65"/>
      <c r="D65"/>
      <c r="E65"/>
      <c r="F65"/>
    </row>
    <row r="66" spans="1:6" s="2" customFormat="1" x14ac:dyDescent="0.25">
      <c r="A66"/>
      <c r="B66"/>
      <c r="C66"/>
      <c r="D66"/>
      <c r="E66"/>
      <c r="F66"/>
    </row>
    <row r="67" spans="1:6" s="2" customFormat="1" x14ac:dyDescent="0.25">
      <c r="A67"/>
      <c r="B67"/>
      <c r="C67"/>
      <c r="D67"/>
      <c r="E67"/>
      <c r="F67"/>
    </row>
    <row r="68" spans="1:6" s="2" customFormat="1" x14ac:dyDescent="0.25">
      <c r="A68"/>
      <c r="B68"/>
      <c r="C68"/>
      <c r="D68"/>
      <c r="E68"/>
      <c r="F68"/>
    </row>
    <row r="69" spans="1:6" s="2" customFormat="1" x14ac:dyDescent="0.25">
      <c r="A69"/>
      <c r="B69"/>
      <c r="C69"/>
      <c r="D69"/>
      <c r="E69"/>
      <c r="F69"/>
    </row>
    <row r="70" spans="1:6" s="2" customFormat="1" x14ac:dyDescent="0.25">
      <c r="A70"/>
      <c r="B70"/>
      <c r="C70"/>
      <c r="D70"/>
      <c r="E70"/>
      <c r="F70"/>
    </row>
    <row r="71" spans="1:6" s="2" customFormat="1" x14ac:dyDescent="0.25">
      <c r="A71"/>
      <c r="B71"/>
      <c r="C71"/>
      <c r="D71"/>
      <c r="E71"/>
      <c r="F71"/>
    </row>
    <row r="72" spans="1:6" s="2" customFormat="1" x14ac:dyDescent="0.25">
      <c r="A72"/>
      <c r="B72"/>
      <c r="C72"/>
      <c r="D72"/>
      <c r="E72"/>
      <c r="F72"/>
    </row>
    <row r="73" spans="1:6" s="2" customFormat="1" x14ac:dyDescent="0.25">
      <c r="A73"/>
      <c r="B73"/>
      <c r="C73"/>
      <c r="D73"/>
      <c r="E73"/>
      <c r="F73"/>
    </row>
    <row r="74" spans="1:6" s="2" customFormat="1" x14ac:dyDescent="0.25">
      <c r="A74"/>
      <c r="B74"/>
      <c r="C74"/>
      <c r="D74"/>
      <c r="E74"/>
      <c r="F74"/>
    </row>
    <row r="75" spans="1:6" s="2" customFormat="1" x14ac:dyDescent="0.25">
      <c r="A75"/>
      <c r="B75"/>
      <c r="C75"/>
      <c r="D75"/>
      <c r="E75"/>
      <c r="F75"/>
    </row>
    <row r="76" spans="1:6" s="2" customFormat="1" x14ac:dyDescent="0.25">
      <c r="A76"/>
      <c r="B76"/>
      <c r="C76"/>
      <c r="D76"/>
      <c r="E76"/>
      <c r="F76"/>
    </row>
    <row r="77" spans="1:6" s="2" customFormat="1" x14ac:dyDescent="0.25">
      <c r="A77"/>
      <c r="B77"/>
      <c r="C77"/>
      <c r="D77"/>
      <c r="E77"/>
      <c r="F77"/>
    </row>
    <row r="78" spans="1:6" s="2" customFormat="1" x14ac:dyDescent="0.25">
      <c r="A78"/>
      <c r="B78"/>
      <c r="C78"/>
      <c r="D78"/>
      <c r="E78"/>
      <c r="F78"/>
    </row>
    <row r="79" spans="1:6" s="2" customFormat="1" x14ac:dyDescent="0.25">
      <c r="A79"/>
      <c r="B79"/>
      <c r="C79"/>
      <c r="D79"/>
      <c r="E79"/>
      <c r="F79"/>
    </row>
    <row r="80" spans="1:6" s="2" customFormat="1" x14ac:dyDescent="0.25">
      <c r="A80"/>
      <c r="B80"/>
      <c r="C80"/>
      <c r="D80"/>
      <c r="E80"/>
      <c r="F80"/>
    </row>
    <row r="81" spans="1:6" s="2" customFormat="1" x14ac:dyDescent="0.25">
      <c r="A81"/>
      <c r="B81"/>
      <c r="C81"/>
      <c r="D81"/>
      <c r="E81"/>
      <c r="F81"/>
    </row>
    <row r="82" spans="1:6" s="2" customFormat="1" x14ac:dyDescent="0.25">
      <c r="A82"/>
      <c r="B82"/>
      <c r="C82"/>
      <c r="D82"/>
      <c r="E82"/>
      <c r="F82"/>
    </row>
    <row r="83" spans="1:6" s="2" customFormat="1" x14ac:dyDescent="0.25">
      <c r="A83"/>
      <c r="B83"/>
      <c r="C83"/>
      <c r="D83"/>
      <c r="E83"/>
      <c r="F83"/>
    </row>
    <row r="84" spans="1:6" s="2" customFormat="1" x14ac:dyDescent="0.25">
      <c r="A84"/>
      <c r="B84"/>
      <c r="C84"/>
      <c r="D84"/>
      <c r="E84"/>
      <c r="F84"/>
    </row>
    <row r="85" spans="1:6" s="2" customFormat="1" x14ac:dyDescent="0.25">
      <c r="A85"/>
      <c r="B85"/>
      <c r="C85"/>
      <c r="D85"/>
      <c r="E85"/>
      <c r="F85"/>
    </row>
    <row r="86" spans="1:6" s="2" customFormat="1" x14ac:dyDescent="0.25">
      <c r="A86"/>
      <c r="B86"/>
      <c r="C86"/>
      <c r="D86"/>
      <c r="E86"/>
      <c r="F86"/>
    </row>
    <row r="87" spans="1:6" s="2" customFormat="1" x14ac:dyDescent="0.25">
      <c r="A87"/>
      <c r="B87"/>
      <c r="C87"/>
      <c r="D87"/>
      <c r="E87"/>
      <c r="F87"/>
    </row>
    <row r="88" spans="1:6" s="2" customFormat="1" x14ac:dyDescent="0.25">
      <c r="A88"/>
      <c r="B88"/>
      <c r="C88"/>
      <c r="D88"/>
      <c r="E88"/>
      <c r="F88"/>
    </row>
    <row r="89" spans="1:6" s="2" customFormat="1" x14ac:dyDescent="0.25">
      <c r="A89"/>
      <c r="B89"/>
      <c r="C89"/>
      <c r="D89"/>
      <c r="E89"/>
      <c r="F89"/>
    </row>
    <row r="90" spans="1:6" s="2" customFormat="1" x14ac:dyDescent="0.25">
      <c r="A90"/>
      <c r="B90"/>
      <c r="C90"/>
      <c r="D90"/>
      <c r="E90"/>
      <c r="F90"/>
    </row>
    <row r="91" spans="1:6" s="2" customFormat="1" x14ac:dyDescent="0.25">
      <c r="A91"/>
      <c r="B91"/>
      <c r="C91"/>
      <c r="D91"/>
      <c r="E91"/>
      <c r="F91"/>
    </row>
    <row r="92" spans="1:6" s="2" customFormat="1" x14ac:dyDescent="0.25">
      <c r="A92"/>
      <c r="B92"/>
      <c r="C92"/>
      <c r="D92"/>
      <c r="E92"/>
      <c r="F92"/>
    </row>
    <row r="93" spans="1:6" s="2" customFormat="1" x14ac:dyDescent="0.25">
      <c r="A93"/>
      <c r="B93"/>
      <c r="C93"/>
      <c r="D93"/>
      <c r="E93"/>
      <c r="F93"/>
    </row>
    <row r="94" spans="1:6" s="2" customFormat="1" x14ac:dyDescent="0.25">
      <c r="A94"/>
      <c r="B94"/>
      <c r="C94"/>
      <c r="D94"/>
      <c r="E94"/>
      <c r="F94"/>
    </row>
    <row r="95" spans="1:6" s="2" customFormat="1" x14ac:dyDescent="0.25">
      <c r="A95"/>
      <c r="B95"/>
      <c r="C95"/>
      <c r="D95"/>
      <c r="E95"/>
      <c r="F95"/>
    </row>
    <row r="96" spans="1:6" s="2" customFormat="1" x14ac:dyDescent="0.25">
      <c r="A96"/>
      <c r="B96"/>
      <c r="C96"/>
      <c r="D96"/>
      <c r="E96"/>
      <c r="F96"/>
    </row>
    <row r="97" spans="1:6" s="2" customFormat="1" x14ac:dyDescent="0.25">
      <c r="A97"/>
      <c r="B97"/>
      <c r="C97"/>
      <c r="D97"/>
      <c r="E97"/>
      <c r="F97"/>
    </row>
    <row r="98" spans="1:6" s="2" customFormat="1" x14ac:dyDescent="0.25">
      <c r="A98"/>
      <c r="B98"/>
      <c r="C98"/>
      <c r="D98"/>
      <c r="E98"/>
      <c r="F98"/>
    </row>
    <row r="99" spans="1:6" s="2" customFormat="1" x14ac:dyDescent="0.25">
      <c r="A99"/>
      <c r="B99"/>
      <c r="C99"/>
      <c r="D99"/>
      <c r="E99"/>
      <c r="F99"/>
    </row>
    <row r="100" spans="1:6" s="2" customFormat="1" x14ac:dyDescent="0.25">
      <c r="A100"/>
      <c r="B100"/>
      <c r="C100"/>
      <c r="D100"/>
      <c r="E100"/>
      <c r="F100"/>
    </row>
    <row r="101" spans="1:6" s="2" customFormat="1" x14ac:dyDescent="0.25">
      <c r="A101"/>
      <c r="B101"/>
      <c r="C101"/>
      <c r="D101"/>
      <c r="E101"/>
      <c r="F101"/>
    </row>
    <row r="102" spans="1:6" s="2" customFormat="1" x14ac:dyDescent="0.25">
      <c r="A102"/>
      <c r="B102"/>
      <c r="C102"/>
      <c r="D102"/>
      <c r="E102"/>
      <c r="F102"/>
    </row>
    <row r="103" spans="1:6" s="2" customFormat="1" x14ac:dyDescent="0.25">
      <c r="A103"/>
      <c r="B103"/>
      <c r="C103"/>
      <c r="D103"/>
      <c r="E103"/>
      <c r="F103"/>
    </row>
    <row r="104" spans="1:6" s="2" customFormat="1" x14ac:dyDescent="0.25">
      <c r="A104"/>
      <c r="B104"/>
      <c r="C104"/>
      <c r="D104"/>
      <c r="E104"/>
      <c r="F104"/>
    </row>
    <row r="105" spans="1:6" s="2" customFormat="1" x14ac:dyDescent="0.25">
      <c r="A105"/>
      <c r="B105"/>
      <c r="C105"/>
      <c r="D105"/>
      <c r="E105"/>
      <c r="F105"/>
    </row>
    <row r="106" spans="1:6" s="2" customFormat="1" x14ac:dyDescent="0.25">
      <c r="A106"/>
      <c r="B106"/>
      <c r="C106"/>
      <c r="D106"/>
      <c r="E106"/>
      <c r="F106"/>
    </row>
    <row r="107" spans="1:6" s="2" customFormat="1" x14ac:dyDescent="0.25">
      <c r="A107"/>
      <c r="B107"/>
      <c r="C107"/>
      <c r="D107"/>
      <c r="E107"/>
      <c r="F107"/>
    </row>
    <row r="108" spans="1:6" s="2" customFormat="1" x14ac:dyDescent="0.25">
      <c r="A108"/>
      <c r="B108"/>
      <c r="C108"/>
      <c r="D108"/>
      <c r="E108"/>
      <c r="F108"/>
    </row>
    <row r="109" spans="1:6" s="2" customFormat="1" x14ac:dyDescent="0.25">
      <c r="A109"/>
      <c r="B109"/>
      <c r="C109"/>
      <c r="D109"/>
      <c r="E109"/>
      <c r="F109"/>
    </row>
    <row r="110" spans="1:6" s="2" customFormat="1" x14ac:dyDescent="0.25">
      <c r="A110"/>
      <c r="B110"/>
      <c r="C110"/>
      <c r="D110"/>
      <c r="E110"/>
      <c r="F110"/>
    </row>
    <row r="111" spans="1:6" s="2" customFormat="1" x14ac:dyDescent="0.25">
      <c r="A111"/>
      <c r="B111"/>
      <c r="C111"/>
      <c r="D111"/>
      <c r="E111"/>
      <c r="F111"/>
    </row>
    <row r="112" spans="1:6" s="2" customFormat="1" x14ac:dyDescent="0.25">
      <c r="A112"/>
      <c r="B112"/>
      <c r="C112"/>
      <c r="D112"/>
      <c r="E112"/>
      <c r="F112"/>
    </row>
    <row r="113" spans="1:6" s="2" customFormat="1" x14ac:dyDescent="0.25">
      <c r="A113"/>
      <c r="B113"/>
      <c r="C113"/>
      <c r="D113"/>
      <c r="E113"/>
      <c r="F113"/>
    </row>
    <row r="114" spans="1:6" s="2" customFormat="1" x14ac:dyDescent="0.25">
      <c r="A114"/>
      <c r="B114"/>
      <c r="C114"/>
      <c r="D114"/>
      <c r="E114"/>
      <c r="F114"/>
    </row>
    <row r="115" spans="1:6" s="2" customFormat="1" x14ac:dyDescent="0.25">
      <c r="A115"/>
      <c r="B115"/>
      <c r="C115"/>
      <c r="D115"/>
      <c r="E115"/>
      <c r="F115"/>
    </row>
    <row r="116" spans="1:6" s="2" customFormat="1" x14ac:dyDescent="0.25">
      <c r="A116"/>
      <c r="B116"/>
      <c r="C116"/>
      <c r="D116"/>
      <c r="E116"/>
      <c r="F116"/>
    </row>
    <row r="117" spans="1:6" s="2" customFormat="1" x14ac:dyDescent="0.25">
      <c r="A117"/>
      <c r="B117"/>
      <c r="C117"/>
      <c r="D117"/>
      <c r="E117"/>
      <c r="F117"/>
    </row>
    <row r="118" spans="1:6" s="2" customFormat="1" x14ac:dyDescent="0.25">
      <c r="A118"/>
      <c r="B118"/>
      <c r="C118"/>
      <c r="D118"/>
      <c r="E118"/>
      <c r="F118"/>
    </row>
    <row r="119" spans="1:6" s="2" customFormat="1" x14ac:dyDescent="0.25">
      <c r="A119"/>
      <c r="B119"/>
      <c r="C119"/>
      <c r="D119"/>
      <c r="E119"/>
      <c r="F119"/>
    </row>
    <row r="120" spans="1:6" s="2" customFormat="1" x14ac:dyDescent="0.25">
      <c r="A120"/>
      <c r="B120"/>
      <c r="C120"/>
      <c r="D120"/>
      <c r="E120"/>
      <c r="F120"/>
    </row>
    <row r="121" spans="1:6" s="2" customFormat="1" x14ac:dyDescent="0.25">
      <c r="A121"/>
      <c r="B121"/>
      <c r="C121"/>
      <c r="D121"/>
      <c r="E121"/>
      <c r="F121"/>
    </row>
    <row r="122" spans="1:6" s="2" customFormat="1" x14ac:dyDescent="0.25">
      <c r="A122"/>
      <c r="B122"/>
      <c r="C122"/>
      <c r="D122"/>
      <c r="E122"/>
      <c r="F122"/>
    </row>
    <row r="123" spans="1:6" s="2" customFormat="1" x14ac:dyDescent="0.25">
      <c r="A123"/>
      <c r="B123"/>
      <c r="C123"/>
      <c r="D123"/>
      <c r="E123"/>
      <c r="F123"/>
    </row>
    <row r="124" spans="1:6" s="2" customFormat="1" x14ac:dyDescent="0.25">
      <c r="A124"/>
      <c r="B124"/>
      <c r="C124"/>
      <c r="D124"/>
      <c r="E124"/>
      <c r="F124"/>
    </row>
    <row r="125" spans="1:6" s="2" customFormat="1" x14ac:dyDescent="0.25">
      <c r="A125"/>
      <c r="B125"/>
      <c r="C125"/>
      <c r="D125"/>
      <c r="E125"/>
      <c r="F125"/>
    </row>
    <row r="126" spans="1:6" s="2" customFormat="1" x14ac:dyDescent="0.25">
      <c r="A126"/>
      <c r="B126"/>
      <c r="C126"/>
      <c r="D126"/>
      <c r="E126"/>
      <c r="F126"/>
    </row>
    <row r="127" spans="1:6" s="2" customFormat="1" x14ac:dyDescent="0.25">
      <c r="A127"/>
      <c r="B127"/>
      <c r="C127"/>
      <c r="D127"/>
      <c r="E127"/>
      <c r="F127"/>
    </row>
    <row r="128" spans="1:6" s="2" customFormat="1" x14ac:dyDescent="0.25">
      <c r="A128"/>
      <c r="B128"/>
      <c r="C128"/>
      <c r="D128"/>
      <c r="E128"/>
      <c r="F128"/>
    </row>
    <row r="129" spans="1:6" s="2" customFormat="1" x14ac:dyDescent="0.25">
      <c r="A129"/>
      <c r="B129"/>
      <c r="C129"/>
      <c r="D129"/>
      <c r="E129"/>
      <c r="F129"/>
    </row>
    <row r="130" spans="1:6" s="2" customFormat="1" x14ac:dyDescent="0.25">
      <c r="A130"/>
      <c r="B130"/>
      <c r="C130"/>
      <c r="D130"/>
      <c r="E130"/>
      <c r="F130"/>
    </row>
    <row r="131" spans="1:6" s="2" customFormat="1" x14ac:dyDescent="0.25">
      <c r="A131"/>
      <c r="B131"/>
      <c r="C131"/>
      <c r="D131"/>
      <c r="E131"/>
      <c r="F13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EE2-D783-40FB-9C23-9C83B064778F}">
  <dimension ref="A1:E23"/>
  <sheetViews>
    <sheetView workbookViewId="0">
      <selection activeCell="C12" sqref="C12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13.85546875" customWidth="1"/>
    <col min="4" max="4" width="17.28515625" style="12" bestFit="1" customWidth="1"/>
    <col min="5" max="5" width="9.140625" style="2"/>
  </cols>
  <sheetData>
    <row r="1" spans="1:5" s="1" customFormat="1" x14ac:dyDescent="0.25">
      <c r="A1" s="1" t="s">
        <v>123</v>
      </c>
      <c r="C1" s="57"/>
      <c r="D1" s="57"/>
      <c r="E1" s="22"/>
    </row>
    <row r="3" spans="1:5" s="1" customFormat="1" x14ac:dyDescent="0.25">
      <c r="D3" s="57"/>
      <c r="E3" s="22"/>
    </row>
    <row r="5" spans="1:5" x14ac:dyDescent="0.25">
      <c r="A5" t="s">
        <v>92</v>
      </c>
      <c r="C5">
        <v>128.96</v>
      </c>
    </row>
    <row r="7" spans="1:5" x14ac:dyDescent="0.25">
      <c r="A7" t="s">
        <v>93</v>
      </c>
      <c r="C7" s="2">
        <f>Expenditure!G38</f>
        <v>101.29</v>
      </c>
    </row>
    <row r="9" spans="1:5" x14ac:dyDescent="0.25">
      <c r="A9" t="s">
        <v>94</v>
      </c>
      <c r="C9" s="2">
        <f>Income!E17</f>
        <v>128.96</v>
      </c>
    </row>
    <row r="10" spans="1:5" x14ac:dyDescent="0.25">
      <c r="C10" s="2"/>
    </row>
    <row r="11" spans="1:5" x14ac:dyDescent="0.25">
      <c r="A11" t="s">
        <v>95</v>
      </c>
      <c r="C11" s="2">
        <v>0</v>
      </c>
    </row>
    <row r="13" spans="1:5" s="1" customFormat="1" x14ac:dyDescent="0.25">
      <c r="A13" s="1" t="s">
        <v>96</v>
      </c>
      <c r="C13" s="22">
        <f>C5+C7-C9-C11</f>
        <v>101.28999999999999</v>
      </c>
      <c r="D13" s="57"/>
      <c r="E13" s="22"/>
    </row>
    <row r="23" spans="4:5" s="1" customFormat="1" x14ac:dyDescent="0.25">
      <c r="D23" s="57"/>
      <c r="E23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9102-AA2F-4FE1-A09C-5AE8A47718B5}">
  <dimension ref="A1:E11"/>
  <sheetViews>
    <sheetView topLeftCell="A2" workbookViewId="0">
      <selection activeCell="A7" sqref="A7:XFD11"/>
    </sheetView>
  </sheetViews>
  <sheetFormatPr defaultRowHeight="15" x14ac:dyDescent="0.25"/>
  <cols>
    <col min="1" max="1" width="14.42578125" bestFit="1" customWidth="1"/>
    <col min="2" max="2" width="13.85546875" bestFit="1" customWidth="1"/>
    <col min="3" max="3" width="23.42578125" bestFit="1" customWidth="1"/>
    <col min="4" max="4" width="19" style="12" bestFit="1" customWidth="1"/>
    <col min="5" max="5" width="9.5703125" style="2" bestFit="1" customWidth="1"/>
  </cols>
  <sheetData>
    <row r="1" spans="1:5" s="1" customFormat="1" x14ac:dyDescent="0.25">
      <c r="A1" s="1" t="s">
        <v>97</v>
      </c>
      <c r="C1" s="57"/>
      <c r="D1" s="57"/>
      <c r="E1" s="22"/>
    </row>
    <row r="2" spans="1:5" s="1" customFormat="1" x14ac:dyDescent="0.25">
      <c r="A2" s="1" t="s">
        <v>98</v>
      </c>
      <c r="B2" s="1" t="s">
        <v>99</v>
      </c>
      <c r="C2" s="1" t="s">
        <v>1</v>
      </c>
      <c r="D2" s="57" t="s">
        <v>100</v>
      </c>
      <c r="E2" s="22" t="s">
        <v>101</v>
      </c>
    </row>
    <row r="4" spans="1:5" x14ac:dyDescent="0.25">
      <c r="A4" t="s">
        <v>126</v>
      </c>
      <c r="B4" t="s">
        <v>222</v>
      </c>
      <c r="C4" t="s">
        <v>223</v>
      </c>
      <c r="D4" s="12" t="s">
        <v>224</v>
      </c>
      <c r="E4" s="2">
        <v>9.89</v>
      </c>
    </row>
    <row r="5" spans="1:5" x14ac:dyDescent="0.25">
      <c r="A5" t="s">
        <v>225</v>
      </c>
      <c r="B5" t="s">
        <v>222</v>
      </c>
      <c r="C5" t="s">
        <v>226</v>
      </c>
      <c r="D5" s="70" t="s">
        <v>224</v>
      </c>
      <c r="E5" s="2">
        <v>11.99</v>
      </c>
    </row>
    <row r="6" spans="1:5" x14ac:dyDescent="0.25">
      <c r="A6" t="s">
        <v>198</v>
      </c>
      <c r="B6" t="s">
        <v>227</v>
      </c>
      <c r="C6" s="2" t="s">
        <v>228</v>
      </c>
      <c r="D6" s="12" t="s">
        <v>224</v>
      </c>
      <c r="E6" s="2">
        <v>25.2</v>
      </c>
    </row>
    <row r="7" spans="1:5" x14ac:dyDescent="0.25">
      <c r="C7" s="2"/>
    </row>
    <row r="8" spans="1:5" s="1" customFormat="1" x14ac:dyDescent="0.25">
      <c r="B8" s="1" t="s">
        <v>102</v>
      </c>
      <c r="D8" s="57"/>
      <c r="E8" s="22">
        <f>SUM(E3:E7)</f>
        <v>47.08</v>
      </c>
    </row>
    <row r="11" spans="1:5" s="1" customFormat="1" x14ac:dyDescent="0.25">
      <c r="D11" s="57"/>
      <c r="E11" s="2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Financial Statement</vt:lpstr>
      <vt:lpstr>Income</vt:lpstr>
      <vt:lpstr>Expenditure</vt:lpstr>
      <vt:lpstr>Budget Monitoring</vt:lpstr>
      <vt:lpstr>Reconciliation of accounts</vt:lpstr>
      <vt:lpstr>Payments list</vt:lpstr>
      <vt:lpstr>VAT Reconciliation</vt:lpstr>
      <vt:lpstr>VAT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</cp:lastModifiedBy>
  <cp:lastPrinted>2022-06-24T10:16:53Z</cp:lastPrinted>
  <dcterms:created xsi:type="dcterms:W3CDTF">2019-05-07T13:52:48Z</dcterms:created>
  <dcterms:modified xsi:type="dcterms:W3CDTF">2022-06-24T10:24:29Z</dcterms:modified>
</cp:coreProperties>
</file>